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Ana\Desktop\"/>
    </mc:Choice>
  </mc:AlternateContent>
  <xr:revisionPtr revIDLastSave="0" documentId="13_ncr:1_{00605DE6-C41E-4F90-8DF7-380D51FDBBB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o izvorima" sheetId="1" r:id="rId1"/>
    <sheet name="plan prihoda" sheetId="2" r:id="rId2"/>
    <sheet name="rashodi" sheetId="3" r:id="rId3"/>
  </sheets>
  <definedNames>
    <definedName name="_xlnm.Print_Area" localSheetId="0">'po izvorima'!$A$1:$H$108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6" i="1" l="1"/>
  <c r="G89" i="1" l="1"/>
  <c r="G38" i="1"/>
  <c r="F77" i="1"/>
  <c r="F93" i="1"/>
  <c r="G10" i="1"/>
  <c r="G11" i="1"/>
  <c r="G12" i="1"/>
  <c r="G13" i="1"/>
  <c r="G14" i="1"/>
  <c r="G15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6" i="1"/>
  <c r="G68" i="1"/>
  <c r="G69" i="1"/>
  <c r="G70" i="1"/>
  <c r="G71" i="1"/>
  <c r="G72" i="1"/>
  <c r="G78" i="1"/>
  <c r="G79" i="1"/>
  <c r="G80" i="1"/>
  <c r="G81" i="1"/>
  <c r="G82" i="1"/>
  <c r="G83" i="1"/>
  <c r="G84" i="1"/>
  <c r="G85" i="1"/>
  <c r="G86" i="1"/>
  <c r="G87" i="1"/>
  <c r="G88" i="1"/>
  <c r="G90" i="1"/>
  <c r="G92" i="1"/>
  <c r="G93" i="1"/>
  <c r="G94" i="1"/>
  <c r="G95" i="1"/>
  <c r="G96" i="1"/>
  <c r="G97" i="1"/>
  <c r="G98" i="1"/>
  <c r="G104" i="1"/>
  <c r="F103" i="1"/>
  <c r="F102" i="1" s="1"/>
  <c r="F91" i="1"/>
  <c r="F67" i="1"/>
  <c r="F65" i="1"/>
  <c r="F9" i="1"/>
  <c r="F6" i="3"/>
  <c r="F76" i="1" l="1"/>
  <c r="F8" i="1"/>
  <c r="E7" i="3"/>
  <c r="D7" i="3"/>
  <c r="C7" i="3"/>
  <c r="B7" i="3"/>
  <c r="F7" i="3"/>
  <c r="H16" i="2"/>
  <c r="F16" i="2"/>
  <c r="E16" i="2"/>
  <c r="D16" i="2"/>
  <c r="C16" i="2"/>
  <c r="B16" i="2"/>
  <c r="F6" i="1" l="1"/>
  <c r="B17" i="2"/>
  <c r="E103" i="1" l="1"/>
  <c r="D103" i="1"/>
  <c r="D102" i="1" s="1"/>
  <c r="C103" i="1"/>
  <c r="C102" i="1" s="1"/>
  <c r="D93" i="1"/>
  <c r="C93" i="1"/>
  <c r="E91" i="1"/>
  <c r="G91" i="1" s="1"/>
  <c r="D91" i="1"/>
  <c r="C91" i="1"/>
  <c r="C77" i="1"/>
  <c r="E77" i="1"/>
  <c r="G77" i="1" s="1"/>
  <c r="D77" i="1"/>
  <c r="E67" i="1"/>
  <c r="G67" i="1" s="1"/>
  <c r="D67" i="1"/>
  <c r="E65" i="1"/>
  <c r="G65" i="1" s="1"/>
  <c r="D65" i="1"/>
  <c r="D16" i="1"/>
  <c r="E16" i="1"/>
  <c r="G16" i="1" s="1"/>
  <c r="E102" i="1" l="1"/>
  <c r="G102" i="1" s="1"/>
  <c r="G103" i="1"/>
  <c r="E76" i="1"/>
  <c r="G76" i="1" s="1"/>
  <c r="D9" i="1"/>
  <c r="D8" i="1" s="1"/>
  <c r="D6" i="1" s="1"/>
  <c r="E9" i="1"/>
  <c r="E8" i="1" l="1"/>
  <c r="G9" i="1"/>
  <c r="C10" i="1"/>
  <c r="C13" i="1"/>
  <c r="C44" i="1"/>
  <c r="C43" i="1"/>
  <c r="E6" i="1" l="1"/>
  <c r="G6" i="1" s="1"/>
  <c r="G8" i="1"/>
  <c r="C67" i="1"/>
  <c r="C58" i="1" l="1"/>
  <c r="C9" i="1" l="1"/>
  <c r="C57" i="1"/>
  <c r="C49" i="1"/>
  <c r="C52" i="1"/>
  <c r="C46" i="1"/>
  <c r="C26" i="1"/>
  <c r="C36" i="1"/>
  <c r="C34" i="1"/>
  <c r="C28" i="1"/>
  <c r="C25" i="1"/>
  <c r="C16" i="1" l="1"/>
  <c r="C65" i="1" l="1"/>
  <c r="C8" i="1" s="1"/>
  <c r="C6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tc={1817812C-B5D0-4FBC-B474-B2A9E2A9DBC6}</author>
    <author>tc={464D106F-64F6-4D7A-AEF4-657B6239C56F}</author>
    <author>tc={0036E05B-BC66-44B4-819A-D0EB04BF5CA4}</author>
    <author>tc={105D49C9-CA92-419A-9397-5A775D54E44E}</author>
    <author>tc={1409BDEB-E442-4DAF-B7B4-C0F8A241AA01}</author>
    <author>tc={70EDFD64-5E45-41AC-9EE5-0129F845AB95}</author>
    <author>tc={91DFC14A-9419-4554-A760-6B11D3085B32}</author>
    <author>tc={C42B34D3-7BD3-4E96-9CF7-766AD2B0D10B}</author>
    <author>tc={62011888-50B0-447C-A124-6490E3EBD363}</author>
  </authors>
  <commentList>
    <comment ref="E13" authorId="0" shapeId="0" xr:uid="{00000000-0006-0000-0000-000001000000}">
      <text>
        <t>[Threaded comment]
Your version of Excel allows you to read this threaded comment; however, any edits to it will get removed if the file is opened in a newer version of Excel. Learn more: https://go.microsoft.com/fwlink/?linkid=870924
Comment:
    9 djelatnika * 200€</t>
      </text>
    </comment>
    <comment ref="E14" authorId="1" shapeId="0" xr:uid="{00000000-0006-0000-0000-000002000000}">
      <text>
        <t>[Threaded comment]
Your version of Excel allows you to read this threaded comment; however, any edits to it will get removed if the file is opened in a newer version of Excel. Learn more: https://go.microsoft.com/fwlink/?linkid=870924
Comment:
    ANA-novorođenče 1.500 + topli obrok 9 djelatnika *100€ = 10.800</t>
      </text>
    </comment>
    <comment ref="E29" authorId="2" shapeId="0" xr:uid="{00000000-0006-0000-0000-000003000000}">
      <text>
        <t>[Threaded comment]
Your version of Excel allows you to read this threaded comment; however, any edits to it will get removed if the file is opened in a newer version of Excel. Learn more: https://go.microsoft.com/fwlink/?linkid=870924
Comment:
    Servis automobila</t>
      </text>
    </comment>
    <comment ref="E30" authorId="3" shapeId="0" xr:uid="{00000000-0006-0000-0000-000004000000}">
      <text>
        <t>[Threaded comment]
Your version of Excel allows you to read this threaded comment; however, any edits to it will get removed if the file is opened in a newer version of Excel. Learn more: https://go.microsoft.com/fwlink/?linkid=870924
Comment:
    Frendy, pevex ... Za majstorke radove</t>
      </text>
    </comment>
    <comment ref="E47" authorId="4" shapeId="0" xr:uid="{00000000-0006-0000-0000-000005000000}">
      <text>
        <t>[Threaded comment]
Your version of Excel allows you to read this threaded comment; however, any edits to it will get removed if the file is opened in a newer version of Excel. Learn more: https://go.microsoft.com/fwlink/?linkid=870924
Comment:
    Sterilizacija mački 7500€ *3 ambulante +odvoz leševa Širok + djelatnici ( testiranje +cjepljenje bjesnoća)</t>
      </text>
    </comment>
    <comment ref="E51" authorId="5" shapeId="0" xr:uid="{00000000-0006-0000-0000-000006000000}">
      <text>
        <t>[Threaded comment]
Your version of Excel allows you to read this threaded comment; however, any edits to it will get removed if the file is opened in a newer version of Excel. Learn more: https://go.microsoft.com/fwlink/?linkid=870924
Comment:
    Impuls</t>
      </text>
    </comment>
    <comment ref="E52" authorId="6" shapeId="0" xr:uid="{00000000-0006-0000-0000-000007000000}">
      <text>
        <t>[Threaded comment]
Your version of Excel allows you to read this threaded comment; however, any edits to it will get removed if the file is opened in a newer version of Excel. Learn more: https://go.microsoft.com/fwlink/?linkid=870924
Comment:
    PSP + Arcus I.</t>
      </text>
    </comment>
    <comment ref="E56" authorId="7" shapeId="0" xr:uid="{00000000-0006-0000-0000-000008000000}">
      <text>
        <t>[Threaded comment]
Your version of Excel allows you to read this threaded comment; however, any edits to it will get removed if the file is opened in a newer version of Excel. Learn more: https://go.microsoft.com/fwlink/?linkid=870924
Comment:
    Red element (zaštita na radu ) + školovanje i socjalizacija pasa</t>
      </text>
    </comment>
    <comment ref="E66" authorId="8" shapeId="0" xr:uid="{00000000-0006-0000-0000-000009000000}">
      <text>
        <t>[Threaded comment]
Your version of Excel allows you to read this threaded comment; however, any edits to it will get removed if the file is opened in a newer version of Excel. Learn more: https://go.microsoft.com/fwlink/?linkid=870924
Comment:
    Naknada za račun + naknada za oglašavanje</t>
      </text>
    </comment>
  </commentList>
</comments>
</file>

<file path=xl/sharedStrings.xml><?xml version="1.0" encoding="utf-8"?>
<sst xmlns="http://schemas.openxmlformats.org/spreadsheetml/2006/main" count="148" uniqueCount="111">
  <si>
    <t>Oznaka</t>
  </si>
  <si>
    <t>Naziv</t>
  </si>
  <si>
    <t>Izvor: 11</t>
  </si>
  <si>
    <t>Opći prihodi i primici</t>
  </si>
  <si>
    <t>31</t>
  </si>
  <si>
    <t>Rashodi za zaposlene</t>
  </si>
  <si>
    <t>31111</t>
  </si>
  <si>
    <t>Plaće za zaposlene</t>
  </si>
  <si>
    <t>31213</t>
  </si>
  <si>
    <t>31321</t>
  </si>
  <si>
    <t>Doprinosi za obvezno zdravstveno osiguranje</t>
  </si>
  <si>
    <t>32</t>
  </si>
  <si>
    <t>Materijalni rashodi</t>
  </si>
  <si>
    <t>32121</t>
  </si>
  <si>
    <t>Naknade za prijevoz na posao i s posla</t>
  </si>
  <si>
    <t>32214</t>
  </si>
  <si>
    <t>Materijal i sredstva za čišćenje i održavanje</t>
  </si>
  <si>
    <t>32251</t>
  </si>
  <si>
    <t>Sitni inventar</t>
  </si>
  <si>
    <t>32351</t>
  </si>
  <si>
    <t>Zakupnine za zemljišta</t>
  </si>
  <si>
    <t>32372</t>
  </si>
  <si>
    <t>Ugovori o djelu</t>
  </si>
  <si>
    <t>32389</t>
  </si>
  <si>
    <t>Ostale računalne usluge</t>
  </si>
  <si>
    <t>32391</t>
  </si>
  <si>
    <t>Grafičke i tiskarske usluge, usluge kopiranja i uvezivanja i slično</t>
  </si>
  <si>
    <t>34</t>
  </si>
  <si>
    <t>Financijski rashodi</t>
  </si>
  <si>
    <t>34311</t>
  </si>
  <si>
    <t>Usluge banaka</t>
  </si>
  <si>
    <t>42</t>
  </si>
  <si>
    <t>Rashodi za nabavu proizvedene dugotrajne imovine</t>
  </si>
  <si>
    <t>42211</t>
  </si>
  <si>
    <t>Računala i računalna oprema</t>
  </si>
  <si>
    <t>42212</t>
  </si>
  <si>
    <t>Uredski namještaj</t>
  </si>
  <si>
    <t>2024.</t>
  </si>
  <si>
    <t>Regres</t>
  </si>
  <si>
    <t>JU SKLONIŠTE ZA NEZBRINUTE ŽIVOTINJE</t>
  </si>
  <si>
    <t>zakupnine za prijevozna sredstva</t>
  </si>
  <si>
    <t>službena i radna zaštitna odjeća i obuća</t>
  </si>
  <si>
    <t>Tečajevi i stručni ispiti</t>
  </si>
  <si>
    <t>Veterinarske usluge</t>
  </si>
  <si>
    <t>osobni automobli</t>
  </si>
  <si>
    <t>Oprema</t>
  </si>
  <si>
    <t>Doprinosi za mirovinsko osiguranje</t>
  </si>
  <si>
    <t>namirnice ( hrana za pse)</t>
  </si>
  <si>
    <t>Dnevnice za sl. put u zemlji</t>
  </si>
  <si>
    <t>naknada za smještaj na sl. putu u zemlji</t>
  </si>
  <si>
    <t>naknada za prijevoz na službenom putu u zemlji</t>
  </si>
  <si>
    <t>uredski materijal</t>
  </si>
  <si>
    <t>ostali materijal za potrebe redovnog poslovanja</t>
  </si>
  <si>
    <t>Ljekovi</t>
  </si>
  <si>
    <t>motorni benzin i dizel gorivo</t>
  </si>
  <si>
    <t>usluge telefona, interneta</t>
  </si>
  <si>
    <t>ostale usluge tekućeg  i investicijskog održavanja</t>
  </si>
  <si>
    <t>ostale usluge promidžbe i informiranja</t>
  </si>
  <si>
    <t>ostale komunalne usluge</t>
  </si>
  <si>
    <t>usluge odvjetnika i pravnog savjetovanja</t>
  </si>
  <si>
    <t>ostale nespomenute usluge</t>
  </si>
  <si>
    <t>naknada za rad članovima UV</t>
  </si>
  <si>
    <t>Premije osiguranja prijevoznih sredstava</t>
  </si>
  <si>
    <t>Reprezentacija</t>
  </si>
  <si>
    <t>Ostale pristojbe i naknade</t>
  </si>
  <si>
    <t>plan</t>
  </si>
  <si>
    <t>rebalans I.</t>
  </si>
  <si>
    <t>razlika</t>
  </si>
  <si>
    <t>Ostali nenavedeni rashodi za zaposlene</t>
  </si>
  <si>
    <t>Darovi ( božićnica 10 dj. I sv. Nikola 4 dara)</t>
  </si>
  <si>
    <t>Električna energija</t>
  </si>
  <si>
    <t>materijal i dijelovi za tekuće i investicijsko održavanje transportnih sredstava</t>
  </si>
  <si>
    <t>Ostali materijal i dijelovi za tekuće i investicijsko održavanje</t>
  </si>
  <si>
    <t>auto gume</t>
  </si>
  <si>
    <t>poštarina</t>
  </si>
  <si>
    <t>Usluge tekućeg i investicijskog održavanja prijevoznik sredstava</t>
  </si>
  <si>
    <t>opskrba vodom</t>
  </si>
  <si>
    <t>Iznošenje i odvoz smeća</t>
  </si>
  <si>
    <t>obvezni i preventivni zdravstveni pregledi djelatnika</t>
  </si>
  <si>
    <t>ostale zdrav. i veterinarske usluge</t>
  </si>
  <si>
    <t>usluge pri registraciji prijevoznih sredstava</t>
  </si>
  <si>
    <t>usluge čišćenje, pranja i sl.</t>
  </si>
  <si>
    <t>premije osiguranja zaposlenih</t>
  </si>
  <si>
    <t>javnobilježničke pristojbe</t>
  </si>
  <si>
    <t>sudske pristojbe</t>
  </si>
  <si>
    <t>ostali nespomenuti rashodi poslovanja</t>
  </si>
  <si>
    <t>oprema za protupožarnu zaštitu</t>
  </si>
  <si>
    <t>Vlastiti prihodi i primitci</t>
  </si>
  <si>
    <t>Izvor: 55</t>
  </si>
  <si>
    <t>Donacije/pomoći</t>
  </si>
  <si>
    <t>PLAN PRIHODA I PRIMITAKA ZA REBALANS I</t>
  </si>
  <si>
    <t>Izvor prihoda i primitaka</t>
  </si>
  <si>
    <t>Oznaka                           rač.iz                                      računskog                                         plana</t>
  </si>
  <si>
    <t>Vlastiti prihodi</t>
  </si>
  <si>
    <t>Višak prihoda</t>
  </si>
  <si>
    <t>Pomoći</t>
  </si>
  <si>
    <t xml:space="preserve">Donacije </t>
  </si>
  <si>
    <t>Prihodi od prodaje  nefinancijske imovine i nadoknade šteta s osnova osiguranja</t>
  </si>
  <si>
    <t>Namjenski primici od zaduživanja</t>
  </si>
  <si>
    <t>Ukupno (po izvorima)</t>
  </si>
  <si>
    <t>SKLONIŠTE ZA NEZBRINUTE ŽIVOTINJE DUBROVNIK</t>
  </si>
  <si>
    <t xml:space="preserve">RASHODI </t>
  </si>
  <si>
    <t>ukupno</t>
  </si>
  <si>
    <t>redovna djelatnost</t>
  </si>
  <si>
    <t>usluge agencija, studentskog servisa</t>
  </si>
  <si>
    <t>Ukupno prihodi i primici za 2024.</t>
  </si>
  <si>
    <t>Izvor: 25</t>
  </si>
  <si>
    <t>JU SKLONIŠTE ZA NEZBRINUTE ŽIVOTINJE - ukupni</t>
  </si>
  <si>
    <t>Ostale intelektualne usluge</t>
  </si>
  <si>
    <t>rebalans II.</t>
  </si>
  <si>
    <t>Promidžbeni materijali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</si>
</sst>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,###,##0.00#####"/>
  </numFmts>
  <fonts count="13" x14ac:knownFonts="1">
    <font>
      <sz val="11"/>
      <color indexed="8"/>
      <name val="Calibri"/>
      <family val="2"/>
      <scheme val="minor"/>
    </font>
    <font>
      <b/>
      <sz val="11"/>
      <name val="Calibri"/>
    </font>
    <font>
      <b/>
      <sz val="11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name val="Arial"/>
      <family val="2"/>
      <charset val="238"/>
    </font>
    <font>
      <b/>
      <sz val="10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color indexed="8"/>
      <name val="Arial"/>
      <family val="2"/>
      <charset val="238"/>
    </font>
    <font>
      <sz val="11"/>
      <color indexed="8"/>
      <name val="Calibri"/>
      <family val="2"/>
    </font>
    <font>
      <b/>
      <sz val="11"/>
      <color indexed="8"/>
      <name val="Calibri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none">
        <fgColor rgb="FFDDEBF7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1" fillId="3" borderId="0"/>
  </cellStyleXfs>
  <cellXfs count="7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/>
    <xf numFmtId="164" fontId="0" fillId="0" borderId="0" xfId="0" applyNumberFormat="1" applyAlignment="1">
      <alignment horizontal="right"/>
    </xf>
    <xf numFmtId="0" fontId="0" fillId="3" borderId="0" xfId="0" applyFill="1"/>
    <xf numFmtId="0" fontId="0" fillId="0" borderId="0" xfId="0" applyAlignment="1">
      <alignment horizontal="left"/>
    </xf>
    <xf numFmtId="4" fontId="0" fillId="0" borderId="0" xfId="0" applyNumberFormat="1"/>
    <xf numFmtId="0" fontId="0" fillId="4" borderId="0" xfId="0" applyFill="1"/>
    <xf numFmtId="164" fontId="0" fillId="4" borderId="0" xfId="0" applyNumberFormat="1" applyFill="1" applyAlignment="1">
      <alignment horizontal="right"/>
    </xf>
    <xf numFmtId="0" fontId="0" fillId="3" borderId="0" xfId="0" applyFill="1" applyAlignment="1">
      <alignment horizontal="left"/>
    </xf>
    <xf numFmtId="4" fontId="0" fillId="4" borderId="0" xfId="0" applyNumberFormat="1" applyFill="1" applyAlignment="1">
      <alignment horizontal="right"/>
    </xf>
    <xf numFmtId="0" fontId="2" fillId="0" borderId="0" xfId="0" applyFont="1"/>
    <xf numFmtId="0" fontId="3" fillId="0" borderId="0" xfId="0" applyFont="1"/>
    <xf numFmtId="1" fontId="5" fillId="0" borderId="0" xfId="0" applyNumberFormat="1" applyFont="1" applyAlignment="1">
      <alignment wrapText="1"/>
    </xf>
    <xf numFmtId="0" fontId="5" fillId="0" borderId="0" xfId="0" applyFont="1"/>
    <xf numFmtId="0" fontId="6" fillId="0" borderId="0" xfId="0" applyFont="1" applyAlignment="1">
      <alignment horizontal="right"/>
    </xf>
    <xf numFmtId="1" fontId="7" fillId="5" borderId="3" xfId="0" applyNumberFormat="1" applyFont="1" applyFill="1" applyBorder="1" applyAlignment="1">
      <alignment horizontal="right" vertical="top" wrapText="1"/>
    </xf>
    <xf numFmtId="1" fontId="7" fillId="5" borderId="7" xfId="0" applyNumberFormat="1" applyFont="1" applyFill="1" applyBorder="1" applyAlignment="1">
      <alignment horizontal="left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1" fontId="5" fillId="0" borderId="3" xfId="0" applyNumberFormat="1" applyFont="1" applyBorder="1" applyAlignment="1">
      <alignment horizontal="left" wrapText="1"/>
    </xf>
    <xf numFmtId="3" fontId="5" fillId="0" borderId="11" xfId="0" applyNumberFormat="1" applyFont="1" applyBorder="1" applyAlignment="1">
      <alignment horizontal="center" vertical="center" wrapText="1"/>
    </xf>
    <xf numFmtId="3" fontId="5" fillId="0" borderId="12" xfId="0" applyNumberFormat="1" applyFont="1" applyBorder="1"/>
    <xf numFmtId="3" fontId="5" fillId="0" borderId="12" xfId="0" applyNumberFormat="1" applyFont="1" applyBorder="1" applyAlignment="1">
      <alignment horizontal="center" wrapText="1"/>
    </xf>
    <xf numFmtId="3" fontId="5" fillId="0" borderId="12" xfId="0" applyNumberFormat="1" applyFont="1" applyBorder="1" applyAlignment="1">
      <alignment horizontal="right" vertical="center" wrapText="1"/>
    </xf>
    <xf numFmtId="3" fontId="5" fillId="0" borderId="12" xfId="0" applyNumberFormat="1" applyFont="1" applyBorder="1" applyAlignment="1">
      <alignment horizontal="center" vertical="center" wrapText="1"/>
    </xf>
    <xf numFmtId="3" fontId="5" fillId="0" borderId="13" xfId="0" applyNumberFormat="1" applyFont="1" applyBorder="1" applyAlignment="1">
      <alignment horizontal="center" vertical="center" wrapText="1"/>
    </xf>
    <xf numFmtId="3" fontId="5" fillId="0" borderId="14" xfId="0" applyNumberFormat="1" applyFont="1" applyBorder="1" applyAlignment="1">
      <alignment horizontal="center" vertical="center" wrapText="1"/>
    </xf>
    <xf numFmtId="1" fontId="5" fillId="0" borderId="15" xfId="0" applyNumberFormat="1" applyFont="1" applyBorder="1" applyAlignment="1">
      <alignment horizontal="left" wrapText="1"/>
    </xf>
    <xf numFmtId="3" fontId="5" fillId="0" borderId="16" xfId="0" applyNumberFormat="1" applyFont="1" applyBorder="1"/>
    <xf numFmtId="3" fontId="5" fillId="0" borderId="17" xfId="0" applyNumberFormat="1" applyFont="1" applyBorder="1"/>
    <xf numFmtId="3" fontId="5" fillId="0" borderId="18" xfId="0" applyNumberFormat="1" applyFont="1" applyBorder="1"/>
    <xf numFmtId="3" fontId="5" fillId="0" borderId="19" xfId="0" applyNumberFormat="1" applyFont="1" applyBorder="1"/>
    <xf numFmtId="1" fontId="5" fillId="0" borderId="20" xfId="0" applyNumberFormat="1" applyFont="1" applyBorder="1" applyAlignment="1">
      <alignment wrapText="1"/>
    </xf>
    <xf numFmtId="3" fontId="5" fillId="0" borderId="21" xfId="0" applyNumberFormat="1" applyFont="1" applyBorder="1"/>
    <xf numFmtId="3" fontId="5" fillId="0" borderId="22" xfId="0" applyNumberFormat="1" applyFont="1" applyBorder="1"/>
    <xf numFmtId="3" fontId="5" fillId="0" borderId="23" xfId="0" applyNumberFormat="1" applyFont="1" applyBorder="1"/>
    <xf numFmtId="3" fontId="5" fillId="0" borderId="24" xfId="0" applyNumberFormat="1" applyFont="1" applyBorder="1"/>
    <xf numFmtId="1" fontId="7" fillId="0" borderId="25" xfId="0" applyNumberFormat="1" applyFont="1" applyBorder="1" applyAlignment="1">
      <alignment wrapText="1"/>
    </xf>
    <xf numFmtId="3" fontId="5" fillId="0" borderId="25" xfId="0" applyNumberFormat="1" applyFont="1" applyBorder="1"/>
    <xf numFmtId="0" fontId="10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10" fillId="0" borderId="0" xfId="0" applyFont="1"/>
    <xf numFmtId="0" fontId="5" fillId="0" borderId="0" xfId="0" applyFont="1" applyAlignment="1">
      <alignment horizontal="right"/>
    </xf>
    <xf numFmtId="0" fontId="11" fillId="3" borderId="0" xfId="1"/>
    <xf numFmtId="0" fontId="12" fillId="6" borderId="26" xfId="1" applyFont="1" applyFill="1" applyBorder="1" applyAlignment="1">
      <alignment horizontal="center"/>
    </xf>
    <xf numFmtId="4" fontId="11" fillId="3" borderId="26" xfId="1" applyNumberFormat="1" applyBorder="1"/>
    <xf numFmtId="0" fontId="12" fillId="7" borderId="26" xfId="1" applyFont="1" applyFill="1" applyBorder="1"/>
    <xf numFmtId="4" fontId="12" fillId="7" borderId="26" xfId="1" applyNumberFormat="1" applyFont="1" applyFill="1" applyBorder="1"/>
    <xf numFmtId="4" fontId="11" fillId="3" borderId="0" xfId="1" applyNumberFormat="1"/>
    <xf numFmtId="0" fontId="12" fillId="3" borderId="26" xfId="1" applyFont="1" applyBorder="1" applyAlignment="1">
      <alignment wrapText="1"/>
    </xf>
    <xf numFmtId="164" fontId="3" fillId="0" borderId="0" xfId="0" applyNumberFormat="1" applyFont="1" applyAlignment="1">
      <alignment horizontal="right"/>
    </xf>
    <xf numFmtId="0" fontId="0" fillId="0" borderId="1" xfId="0" applyBorder="1" applyAlignment="1">
      <alignment horizontal="left"/>
    </xf>
    <xf numFmtId="0" fontId="0" fillId="3" borderId="1" xfId="0" applyFill="1" applyBorder="1"/>
    <xf numFmtId="164" fontId="0" fillId="0" borderId="1" xfId="0" applyNumberFormat="1" applyBorder="1" applyAlignment="1">
      <alignment horizontal="right"/>
    </xf>
    <xf numFmtId="0" fontId="0" fillId="7" borderId="0" xfId="0" applyFill="1"/>
    <xf numFmtId="0" fontId="3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4" fontId="1" fillId="2" borderId="0" xfId="0" applyNumberFormat="1" applyFont="1" applyFill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3" fontId="7" fillId="0" borderId="4" xfId="0" applyNumberFormat="1" applyFont="1" applyBorder="1" applyAlignment="1">
      <alignment horizontal="center"/>
    </xf>
    <xf numFmtId="3" fontId="7" fillId="0" borderId="5" xfId="0" applyNumberFormat="1" applyFont="1" applyBorder="1" applyAlignment="1">
      <alignment horizontal="center"/>
    </xf>
    <xf numFmtId="3" fontId="7" fillId="0" borderId="6" xfId="0" applyNumberFormat="1" applyFont="1" applyBorder="1" applyAlignment="1">
      <alignment horizontal="center"/>
    </xf>
    <xf numFmtId="0" fontId="12" fillId="3" borderId="0" xfId="1" applyFont="1" applyAlignment="1">
      <alignment horizontal="center"/>
    </xf>
    <xf numFmtId="0" fontId="0" fillId="8" borderId="0" xfId="0" applyFill="1"/>
    <xf numFmtId="164" fontId="0" fillId="8" borderId="0" xfId="0" applyNumberFormat="1" applyFill="1" applyAlignment="1">
      <alignment horizontal="right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4</xdr:row>
      <xdr:rowOff>19050</xdr:rowOff>
    </xdr:from>
    <xdr:to>
      <xdr:col>1</xdr:col>
      <xdr:colOff>0</xdr:colOff>
      <xdr:row>6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877C30C5-506A-4B34-B21F-65B640E121F4}"/>
            </a:ext>
          </a:extLst>
        </xdr:cNvPr>
        <xdr:cNvSpPr>
          <a:spLocks noChangeShapeType="1"/>
        </xdr:cNvSpPr>
      </xdr:nvSpPr>
      <xdr:spPr bwMode="auto">
        <a:xfrm>
          <a:off x="19050" y="828675"/>
          <a:ext cx="1800225" cy="10382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4</xdr:row>
      <xdr:rowOff>19050</xdr:rowOff>
    </xdr:from>
    <xdr:to>
      <xdr:col>0</xdr:col>
      <xdr:colOff>1057275</xdr:colOff>
      <xdr:row>6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EE47481A-45D0-4E8C-9B43-F3E25D5EA901}"/>
            </a:ext>
          </a:extLst>
        </xdr:cNvPr>
        <xdr:cNvSpPr>
          <a:spLocks noChangeShapeType="1"/>
        </xdr:cNvSpPr>
      </xdr:nvSpPr>
      <xdr:spPr bwMode="auto">
        <a:xfrm>
          <a:off x="9525" y="828675"/>
          <a:ext cx="1047750" cy="10382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Azil Dubrovnik" id="{6D93EE8F-392E-4819-9E5B-A307F9A127FA}" userId="0d049406aaaca3f7" providerId="Windows Live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E13" dT="2024-05-22T08:47:29.09" personId="{6D93EE8F-392E-4819-9E5B-A307F9A127FA}" id="{1817812C-B5D0-4FBC-B474-B2A9E2A9DBC6}">
    <text>9 djelatnika * 200€</text>
  </threadedComment>
  <threadedComment ref="E14" dT="2024-05-22T08:42:07.36" personId="{6D93EE8F-392E-4819-9E5B-A307F9A127FA}" id="{464D106F-64F6-4D7A-AEF4-657B6239C56F}">
    <text>ANA-novorođenče 1.500 + topli obrok 9 djelatnika *100€ = 10.800</text>
  </threadedComment>
  <threadedComment ref="E29" dT="2024-05-22T09:57:12.48" personId="{6D93EE8F-392E-4819-9E5B-A307F9A127FA}" id="{0036E05B-BC66-44B4-819A-D0EB04BF5CA4}">
    <text>Servis automobila</text>
  </threadedComment>
  <threadedComment ref="E30" dT="2024-05-22T11:25:26.98" personId="{6D93EE8F-392E-4819-9E5B-A307F9A127FA}" id="{105D49C9-CA92-419A-9397-5A775D54E44E}">
    <text>Frendy, pevex ... Za majstorke radove</text>
  </threadedComment>
  <threadedComment ref="E47" dT="2024-05-22T09:58:31.81" personId="{6D93EE8F-392E-4819-9E5B-A307F9A127FA}" id="{1409BDEB-E442-4DAF-B7B4-C0F8A241AA01}">
    <text>Sterilizacija mački 7500€ *3 ambulante +odvoz leševa Širok + djelatnici ( testiranje +cjepljenje bjesnoća)</text>
  </threadedComment>
  <threadedComment ref="E51" dT="2024-06-14T06:19:18.82" personId="{6D93EE8F-392E-4819-9E5B-A307F9A127FA}" id="{70EDFD64-5E45-41AC-9EE5-0129F845AB95}">
    <text>Impuls</text>
  </threadedComment>
  <threadedComment ref="E52" dT="2024-05-27T10:03:12.81" personId="{6D93EE8F-392E-4819-9E5B-A307F9A127FA}" id="{91DFC14A-9419-4554-A760-6B11D3085B32}">
    <text>PSP + Arcus I.</text>
  </threadedComment>
  <threadedComment ref="E56" dT="2024-05-22T10:05:49.85" personId="{6D93EE8F-392E-4819-9E5B-A307F9A127FA}" id="{C42B34D3-7BD3-4E96-9CF7-766AD2B0D10B}">
    <text>Red element (zaštita na radu ) + školovanje i socjalizacija pasa</text>
  </threadedComment>
  <threadedComment ref="E66" dT="2024-05-22T10:13:15.02" personId="{6D93EE8F-392E-4819-9E5B-A307F9A127FA}" id="{62011888-50B0-447C-A124-6490E3EBD363}">
    <text>Naknada za račun + naknada za oglašavanje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105"/>
  <sheetViews>
    <sheetView tabSelected="1" zoomScaleNormal="100" workbookViewId="0">
      <pane ySplit="5" topLeftCell="A6" activePane="bottomLeft" state="frozen"/>
      <selection pane="bottomLeft" activeCell="F38" sqref="F38"/>
    </sheetView>
  </sheetViews>
  <sheetFormatPr defaultRowHeight="15" x14ac:dyDescent="0.25"/>
  <cols>
    <col min="1" max="1" width="8" customWidth="1" collapsed="1"/>
    <col min="2" max="2" width="67.42578125" bestFit="1" customWidth="1" collapsed="1"/>
    <col min="3" max="3" width="23" customWidth="1" collapsed="1"/>
    <col min="4" max="4" width="15.140625" bestFit="1" customWidth="1" collapsed="1"/>
    <col min="5" max="5" width="15.140625" customWidth="1"/>
    <col min="6" max="6" width="10.85546875" bestFit="1" customWidth="1" collapsed="1"/>
    <col min="7" max="7" width="15" style="7" bestFit="1" customWidth="1"/>
    <col min="8" max="8" width="6.5703125" customWidth="1"/>
    <col min="9" max="9" width="9.140625" hidden="1" customWidth="1"/>
    <col min="10" max="10" width="17.42578125" hidden="1" customWidth="1"/>
  </cols>
  <sheetData>
    <row r="1" spans="1:20" x14ac:dyDescent="0.25">
      <c r="A1" s="1"/>
    </row>
    <row r="2" spans="1:20" x14ac:dyDescent="0.25">
      <c r="A2" s="1"/>
    </row>
    <row r="3" spans="1:20" x14ac:dyDescent="0.25">
      <c r="A3" s="1" t="s">
        <v>107</v>
      </c>
    </row>
    <row r="4" spans="1:20" x14ac:dyDescent="0.25">
      <c r="A4" s="1"/>
      <c r="C4" s="59" t="s">
        <v>65</v>
      </c>
    </row>
    <row r="5" spans="1:20" x14ac:dyDescent="0.25">
      <c r="A5" s="2" t="s">
        <v>0</v>
      </c>
      <c r="B5" s="2" t="s">
        <v>1</v>
      </c>
      <c r="C5" s="2" t="s">
        <v>37</v>
      </c>
      <c r="D5" s="2" t="s">
        <v>67</v>
      </c>
      <c r="E5" s="2" t="s">
        <v>66</v>
      </c>
      <c r="F5" s="60" t="s">
        <v>109</v>
      </c>
      <c r="G5" s="61" t="s">
        <v>67</v>
      </c>
    </row>
    <row r="6" spans="1:20" x14ac:dyDescent="0.25">
      <c r="B6" s="1" t="s">
        <v>39</v>
      </c>
      <c r="C6" s="54">
        <f>C8+C76+C102</f>
        <v>530000</v>
      </c>
      <c r="D6" s="54">
        <f t="shared" ref="D6" si="0">D8+D76+D102</f>
        <v>35200</v>
      </c>
      <c r="E6" s="54">
        <f>E8+E76+E102</f>
        <v>565200</v>
      </c>
      <c r="F6" s="54">
        <f>F8+F76+F102</f>
        <v>554200</v>
      </c>
      <c r="G6" s="7">
        <f>F6-E6</f>
        <v>-11000</v>
      </c>
    </row>
    <row r="7" spans="1:20" x14ac:dyDescent="0.25">
      <c r="B7" s="1"/>
      <c r="C7" s="4"/>
      <c r="D7" s="4"/>
      <c r="E7" s="4"/>
      <c r="F7" s="4"/>
    </row>
    <row r="8" spans="1:20" x14ac:dyDescent="0.25">
      <c r="A8" s="12" t="s">
        <v>2</v>
      </c>
      <c r="B8" s="12" t="s">
        <v>3</v>
      </c>
      <c r="C8" s="54">
        <f>C9+C16+C65+C67</f>
        <v>530000</v>
      </c>
      <c r="D8" s="54">
        <f>D9+D16+D65+D67</f>
        <v>0</v>
      </c>
      <c r="E8" s="54">
        <f>E9+E16+E65+E67</f>
        <v>530000</v>
      </c>
      <c r="F8" s="54">
        <f>F9+F16+F65+F67</f>
        <v>509000</v>
      </c>
      <c r="G8" s="7">
        <f t="shared" ref="G8:G71" si="1">F8-E8</f>
        <v>-21000</v>
      </c>
    </row>
    <row r="9" spans="1:20" x14ac:dyDescent="0.25">
      <c r="A9" s="8" t="s">
        <v>4</v>
      </c>
      <c r="B9" s="8" t="s">
        <v>5</v>
      </c>
      <c r="C9" s="9">
        <f>SUM(C10:C15)</f>
        <v>234800</v>
      </c>
      <c r="D9" s="9">
        <f>D10+D11+D12+D13+D14+D15</f>
        <v>10550</v>
      </c>
      <c r="E9" s="11">
        <f>E10+E11+E12+E13+E14+E15</f>
        <v>245350</v>
      </c>
      <c r="F9" s="9">
        <f>SUM(F10:F15)</f>
        <v>246300</v>
      </c>
      <c r="G9" s="7">
        <f t="shared" si="1"/>
        <v>950</v>
      </c>
    </row>
    <row r="10" spans="1:20" x14ac:dyDescent="0.25">
      <c r="A10" t="s">
        <v>6</v>
      </c>
      <c r="B10" t="s">
        <v>7</v>
      </c>
      <c r="C10" s="4">
        <f>163000+1200</f>
        <v>164200</v>
      </c>
      <c r="D10" s="4">
        <v>3800</v>
      </c>
      <c r="E10" s="4">
        <v>168000</v>
      </c>
      <c r="F10" s="7">
        <v>168000</v>
      </c>
      <c r="G10" s="7">
        <f t="shared" si="1"/>
        <v>0</v>
      </c>
    </row>
    <row r="11" spans="1:20" x14ac:dyDescent="0.25">
      <c r="A11" s="6">
        <v>31311</v>
      </c>
      <c r="B11" t="s">
        <v>46</v>
      </c>
      <c r="C11" s="4">
        <v>32500</v>
      </c>
      <c r="D11" s="4">
        <v>9500</v>
      </c>
      <c r="E11" s="4">
        <v>42000</v>
      </c>
      <c r="F11" s="4">
        <v>42000</v>
      </c>
      <c r="G11" s="7">
        <f t="shared" si="1"/>
        <v>0</v>
      </c>
    </row>
    <row r="12" spans="1:20" x14ac:dyDescent="0.25">
      <c r="A12" t="s">
        <v>8</v>
      </c>
      <c r="B12" t="s">
        <v>69</v>
      </c>
      <c r="C12" s="4">
        <v>3200</v>
      </c>
      <c r="D12" s="4">
        <v>350</v>
      </c>
      <c r="E12" s="4">
        <v>3550</v>
      </c>
      <c r="F12" s="4">
        <v>4000</v>
      </c>
      <c r="G12" s="7">
        <f t="shared" si="1"/>
        <v>450</v>
      </c>
      <c r="T12" s="70"/>
    </row>
    <row r="13" spans="1:20" x14ac:dyDescent="0.25">
      <c r="A13" s="6">
        <v>31216</v>
      </c>
      <c r="B13" s="5" t="s">
        <v>38</v>
      </c>
      <c r="C13" s="4">
        <f>2650+50</f>
        <v>2700</v>
      </c>
      <c r="D13" s="4">
        <v>-900</v>
      </c>
      <c r="E13" s="4">
        <v>1800</v>
      </c>
      <c r="F13" s="4">
        <v>1800</v>
      </c>
      <c r="G13" s="7">
        <f t="shared" si="1"/>
        <v>0</v>
      </c>
    </row>
    <row r="14" spans="1:20" x14ac:dyDescent="0.25">
      <c r="A14" s="6">
        <v>31219</v>
      </c>
      <c r="B14" s="5" t="s">
        <v>68</v>
      </c>
      <c r="C14" s="4">
        <v>0</v>
      </c>
      <c r="D14" s="4">
        <v>12000</v>
      </c>
      <c r="E14" s="4">
        <v>12000</v>
      </c>
      <c r="F14" s="4">
        <v>12500</v>
      </c>
      <c r="G14" s="7">
        <f t="shared" si="1"/>
        <v>500</v>
      </c>
    </row>
    <row r="15" spans="1:20" x14ac:dyDescent="0.25">
      <c r="A15" t="s">
        <v>9</v>
      </c>
      <c r="B15" t="s">
        <v>10</v>
      </c>
      <c r="C15" s="4">
        <v>32200</v>
      </c>
      <c r="D15" s="4">
        <v>-14200</v>
      </c>
      <c r="E15" s="4">
        <v>18000</v>
      </c>
      <c r="F15" s="4">
        <v>18000</v>
      </c>
      <c r="G15" s="7">
        <f t="shared" si="1"/>
        <v>0</v>
      </c>
      <c r="I15" s="7"/>
    </row>
    <row r="16" spans="1:20" x14ac:dyDescent="0.25">
      <c r="A16" s="8" t="s">
        <v>11</v>
      </c>
      <c r="B16" s="8" t="s">
        <v>12</v>
      </c>
      <c r="C16" s="9">
        <f>SUM(C17:C63)</f>
        <v>229900</v>
      </c>
      <c r="D16" s="9">
        <f>SUM(D17:D64)</f>
        <v>32150</v>
      </c>
      <c r="E16" s="9">
        <f>SUM(E17:E64)</f>
        <v>262050</v>
      </c>
      <c r="F16" s="9">
        <f>SUM(F17:F64)</f>
        <v>242100</v>
      </c>
      <c r="G16" s="7">
        <f t="shared" si="1"/>
        <v>-19950</v>
      </c>
    </row>
    <row r="17" spans="1:7" x14ac:dyDescent="0.25">
      <c r="A17" s="6">
        <v>32111</v>
      </c>
      <c r="B17" s="5" t="s">
        <v>48</v>
      </c>
      <c r="C17" s="4">
        <v>700</v>
      </c>
      <c r="D17" s="4">
        <v>0</v>
      </c>
      <c r="E17" s="4">
        <v>700</v>
      </c>
      <c r="F17" s="4">
        <v>1000</v>
      </c>
      <c r="G17" s="7">
        <f t="shared" si="1"/>
        <v>300</v>
      </c>
    </row>
    <row r="18" spans="1:7" x14ac:dyDescent="0.25">
      <c r="A18" s="6">
        <v>32113</v>
      </c>
      <c r="B18" s="5" t="s">
        <v>49</v>
      </c>
      <c r="C18" s="4">
        <v>1500</v>
      </c>
      <c r="D18" s="4">
        <v>0</v>
      </c>
      <c r="E18" s="4">
        <v>1500</v>
      </c>
      <c r="F18" s="4">
        <v>1500</v>
      </c>
      <c r="G18" s="7">
        <f t="shared" si="1"/>
        <v>0</v>
      </c>
    </row>
    <row r="19" spans="1:7" x14ac:dyDescent="0.25">
      <c r="A19" s="10">
        <v>32115</v>
      </c>
      <c r="B19" s="5" t="s">
        <v>50</v>
      </c>
      <c r="C19" s="4">
        <v>1500</v>
      </c>
      <c r="D19" s="4">
        <v>-500</v>
      </c>
      <c r="E19" s="4">
        <v>1000</v>
      </c>
      <c r="F19" s="4">
        <v>1000</v>
      </c>
      <c r="G19" s="7">
        <f t="shared" si="1"/>
        <v>0</v>
      </c>
    </row>
    <row r="20" spans="1:7" x14ac:dyDescent="0.25">
      <c r="A20" t="s">
        <v>13</v>
      </c>
      <c r="B20" t="s">
        <v>14</v>
      </c>
      <c r="C20" s="4">
        <v>5800</v>
      </c>
      <c r="D20" s="4">
        <v>-1200</v>
      </c>
      <c r="E20" s="4">
        <v>4600</v>
      </c>
      <c r="F20" s="4">
        <v>5000</v>
      </c>
      <c r="G20" s="7">
        <f t="shared" si="1"/>
        <v>400</v>
      </c>
    </row>
    <row r="21" spans="1:7" x14ac:dyDescent="0.25">
      <c r="A21" s="6">
        <v>32132</v>
      </c>
      <c r="B21" s="5" t="s">
        <v>42</v>
      </c>
      <c r="C21" s="4">
        <v>4000</v>
      </c>
      <c r="D21" s="4">
        <v>1600</v>
      </c>
      <c r="E21" s="4">
        <v>5600</v>
      </c>
      <c r="F21" s="4">
        <v>5600</v>
      </c>
      <c r="G21" s="7">
        <f t="shared" si="1"/>
        <v>0</v>
      </c>
    </row>
    <row r="22" spans="1:7" x14ac:dyDescent="0.25">
      <c r="A22" s="6">
        <v>32211</v>
      </c>
      <c r="B22" s="5" t="s">
        <v>51</v>
      </c>
      <c r="C22" s="4">
        <v>1000</v>
      </c>
      <c r="D22" s="4">
        <v>0</v>
      </c>
      <c r="E22" s="4">
        <v>1000</v>
      </c>
      <c r="F22" s="4">
        <v>1000</v>
      </c>
      <c r="G22" s="7">
        <f t="shared" si="1"/>
        <v>0</v>
      </c>
    </row>
    <row r="23" spans="1:7" x14ac:dyDescent="0.25">
      <c r="A23" t="s">
        <v>15</v>
      </c>
      <c r="B23" t="s">
        <v>16</v>
      </c>
      <c r="C23" s="4">
        <v>5000</v>
      </c>
      <c r="D23" s="4">
        <v>-2000</v>
      </c>
      <c r="E23" s="4">
        <v>3000</v>
      </c>
      <c r="F23" s="4">
        <v>2000</v>
      </c>
      <c r="G23" s="7">
        <f t="shared" si="1"/>
        <v>-1000</v>
      </c>
    </row>
    <row r="24" spans="1:7" x14ac:dyDescent="0.25">
      <c r="A24" s="6">
        <v>32219</v>
      </c>
      <c r="B24" s="5" t="s">
        <v>52</v>
      </c>
      <c r="C24" s="4">
        <v>3000</v>
      </c>
      <c r="D24" s="4">
        <v>2000</v>
      </c>
      <c r="E24" s="4">
        <v>5000</v>
      </c>
      <c r="F24" s="4">
        <v>6000</v>
      </c>
      <c r="G24" s="7">
        <f t="shared" si="1"/>
        <v>1000</v>
      </c>
    </row>
    <row r="25" spans="1:7" x14ac:dyDescent="0.25">
      <c r="A25" s="6">
        <v>32224</v>
      </c>
      <c r="B25" s="5" t="s">
        <v>47</v>
      </c>
      <c r="C25" s="4">
        <f>4500*12</f>
        <v>54000</v>
      </c>
      <c r="D25" s="4">
        <v>0</v>
      </c>
      <c r="E25" s="4">
        <v>54000</v>
      </c>
      <c r="F25" s="4">
        <v>18000</v>
      </c>
      <c r="G25" s="7">
        <f t="shared" si="1"/>
        <v>-36000</v>
      </c>
    </row>
    <row r="26" spans="1:7" x14ac:dyDescent="0.25">
      <c r="A26" s="6">
        <v>32226</v>
      </c>
      <c r="B26" s="5" t="s">
        <v>53</v>
      </c>
      <c r="C26" s="4">
        <f>(500*12)+(1000*12)</f>
        <v>18000</v>
      </c>
      <c r="D26" s="4">
        <v>-2000</v>
      </c>
      <c r="E26" s="4">
        <v>16000</v>
      </c>
      <c r="F26" s="4">
        <v>13000</v>
      </c>
      <c r="G26" s="7">
        <f t="shared" si="1"/>
        <v>-3000</v>
      </c>
    </row>
    <row r="27" spans="1:7" x14ac:dyDescent="0.25">
      <c r="A27" s="6">
        <v>32231</v>
      </c>
      <c r="B27" s="5" t="s">
        <v>70</v>
      </c>
      <c r="C27" s="4">
        <v>0</v>
      </c>
      <c r="D27" s="4">
        <v>400</v>
      </c>
      <c r="E27" s="4">
        <v>400</v>
      </c>
      <c r="F27" s="4">
        <v>400</v>
      </c>
      <c r="G27" s="7">
        <f t="shared" si="1"/>
        <v>0</v>
      </c>
    </row>
    <row r="28" spans="1:7" x14ac:dyDescent="0.25">
      <c r="A28" s="6">
        <v>32234</v>
      </c>
      <c r="B28" s="5" t="s">
        <v>54</v>
      </c>
      <c r="C28" s="4">
        <f>300*12</f>
        <v>3600</v>
      </c>
      <c r="D28" s="4">
        <v>2900</v>
      </c>
      <c r="E28" s="4">
        <v>6500</v>
      </c>
      <c r="F28" s="4">
        <v>6500</v>
      </c>
      <c r="G28" s="7">
        <f t="shared" si="1"/>
        <v>0</v>
      </c>
    </row>
    <row r="29" spans="1:7" x14ac:dyDescent="0.25">
      <c r="A29" s="6">
        <v>32243</v>
      </c>
      <c r="B29" s="5" t="s">
        <v>71</v>
      </c>
      <c r="C29" s="4">
        <v>0</v>
      </c>
      <c r="D29" s="4">
        <v>500</v>
      </c>
      <c r="E29" s="4">
        <v>500</v>
      </c>
      <c r="F29" s="4">
        <v>600</v>
      </c>
      <c r="G29" s="7">
        <f t="shared" si="1"/>
        <v>100</v>
      </c>
    </row>
    <row r="30" spans="1:7" x14ac:dyDescent="0.25">
      <c r="A30" s="6">
        <v>32244</v>
      </c>
      <c r="B30" s="5" t="s">
        <v>72</v>
      </c>
      <c r="C30" s="4">
        <v>0</v>
      </c>
      <c r="D30" s="4">
        <v>5000</v>
      </c>
      <c r="E30" s="4">
        <v>5000</v>
      </c>
      <c r="F30" s="4">
        <v>8000</v>
      </c>
      <c r="G30" s="7">
        <f t="shared" si="1"/>
        <v>3000</v>
      </c>
    </row>
    <row r="31" spans="1:7" x14ac:dyDescent="0.25">
      <c r="A31" t="s">
        <v>17</v>
      </c>
      <c r="B31" t="s">
        <v>18</v>
      </c>
      <c r="C31" s="4">
        <v>5000</v>
      </c>
      <c r="D31" s="4">
        <v>-4000</v>
      </c>
      <c r="E31" s="4">
        <v>1000</v>
      </c>
      <c r="F31" s="4">
        <v>2500</v>
      </c>
      <c r="G31" s="7">
        <f t="shared" si="1"/>
        <v>1500</v>
      </c>
    </row>
    <row r="32" spans="1:7" x14ac:dyDescent="0.25">
      <c r="A32" s="6">
        <v>32252</v>
      </c>
      <c r="B32" s="5" t="s">
        <v>73</v>
      </c>
      <c r="C32" s="4">
        <v>0</v>
      </c>
      <c r="D32" s="4">
        <v>1700</v>
      </c>
      <c r="E32" s="4">
        <v>1700</v>
      </c>
      <c r="F32" s="4">
        <v>1700</v>
      </c>
      <c r="G32" s="7">
        <f t="shared" si="1"/>
        <v>0</v>
      </c>
    </row>
    <row r="33" spans="1:7" x14ac:dyDescent="0.25">
      <c r="A33" s="6">
        <v>32271</v>
      </c>
      <c r="B33" s="5" t="s">
        <v>41</v>
      </c>
      <c r="C33" s="4">
        <v>2200</v>
      </c>
      <c r="D33" s="4">
        <v>1400</v>
      </c>
      <c r="E33" s="4">
        <v>3600</v>
      </c>
      <c r="F33" s="4">
        <v>4000</v>
      </c>
      <c r="G33" s="7">
        <f t="shared" si="1"/>
        <v>400</v>
      </c>
    </row>
    <row r="34" spans="1:7" x14ac:dyDescent="0.25">
      <c r="A34" s="6">
        <v>32311</v>
      </c>
      <c r="B34" s="5" t="s">
        <v>55</v>
      </c>
      <c r="C34" s="4">
        <f>50*12</f>
        <v>600</v>
      </c>
      <c r="D34" s="4">
        <v>1800</v>
      </c>
      <c r="E34" s="4">
        <v>2400</v>
      </c>
      <c r="F34" s="4">
        <v>2400</v>
      </c>
      <c r="G34" s="7">
        <f t="shared" si="1"/>
        <v>0</v>
      </c>
    </row>
    <row r="35" spans="1:7" x14ac:dyDescent="0.25">
      <c r="A35" s="6">
        <v>32313</v>
      </c>
      <c r="B35" s="5" t="s">
        <v>74</v>
      </c>
      <c r="C35" s="4">
        <v>0</v>
      </c>
      <c r="D35" s="4">
        <v>200</v>
      </c>
      <c r="E35" s="4">
        <v>200</v>
      </c>
      <c r="F35" s="4">
        <v>200</v>
      </c>
      <c r="G35" s="7">
        <f t="shared" si="1"/>
        <v>0</v>
      </c>
    </row>
    <row r="36" spans="1:7" x14ac:dyDescent="0.25">
      <c r="A36" s="6">
        <v>32329</v>
      </c>
      <c r="B36" s="5" t="s">
        <v>56</v>
      </c>
      <c r="C36" s="4">
        <f>30000+3000</f>
        <v>33000</v>
      </c>
      <c r="D36" s="4">
        <v>-29750</v>
      </c>
      <c r="E36" s="4">
        <v>3250</v>
      </c>
      <c r="F36" s="4">
        <v>2000</v>
      </c>
      <c r="G36" s="7">
        <f t="shared" si="1"/>
        <v>-1250</v>
      </c>
    </row>
    <row r="37" spans="1:7" x14ac:dyDescent="0.25">
      <c r="A37" s="6">
        <v>32323</v>
      </c>
      <c r="B37" s="5" t="s">
        <v>75</v>
      </c>
      <c r="C37" s="4">
        <v>0</v>
      </c>
      <c r="D37" s="4">
        <v>600</v>
      </c>
      <c r="E37" s="4">
        <v>600</v>
      </c>
      <c r="F37" s="4">
        <v>900</v>
      </c>
      <c r="G37" s="7">
        <f t="shared" si="1"/>
        <v>300</v>
      </c>
    </row>
    <row r="38" spans="1:7" x14ac:dyDescent="0.25">
      <c r="A38" s="6">
        <v>32334</v>
      </c>
      <c r="B38" s="5" t="s">
        <v>110</v>
      </c>
      <c r="C38" s="4">
        <v>0</v>
      </c>
      <c r="D38" s="4">
        <v>0</v>
      </c>
      <c r="E38" s="4">
        <v>0</v>
      </c>
      <c r="F38" s="71">
        <v>2700</v>
      </c>
      <c r="G38" s="7">
        <f t="shared" si="1"/>
        <v>2700</v>
      </c>
    </row>
    <row r="39" spans="1:7" x14ac:dyDescent="0.25">
      <c r="A39" s="6">
        <v>32339</v>
      </c>
      <c r="B39" s="5" t="s">
        <v>57</v>
      </c>
      <c r="C39" s="4">
        <v>1000</v>
      </c>
      <c r="D39" s="4">
        <v>200</v>
      </c>
      <c r="E39" s="4">
        <v>1200</v>
      </c>
      <c r="F39" s="4">
        <v>2500</v>
      </c>
      <c r="G39" s="7">
        <f t="shared" si="1"/>
        <v>1300</v>
      </c>
    </row>
    <row r="40" spans="1:7" x14ac:dyDescent="0.25">
      <c r="A40" s="6">
        <v>32341</v>
      </c>
      <c r="B40" s="5" t="s">
        <v>76</v>
      </c>
      <c r="C40" s="4">
        <v>0</v>
      </c>
      <c r="D40" s="4">
        <v>6000</v>
      </c>
      <c r="E40" s="4">
        <v>6000</v>
      </c>
      <c r="F40" s="4">
        <v>6000</v>
      </c>
      <c r="G40" s="7">
        <f t="shared" si="1"/>
        <v>0</v>
      </c>
    </row>
    <row r="41" spans="1:7" x14ac:dyDescent="0.25">
      <c r="A41" s="6">
        <v>32342</v>
      </c>
      <c r="B41" s="5" t="s">
        <v>77</v>
      </c>
      <c r="C41" s="4">
        <v>0</v>
      </c>
      <c r="D41" s="4">
        <v>2400</v>
      </c>
      <c r="E41" s="4">
        <v>2400</v>
      </c>
      <c r="F41" s="4">
        <v>2400</v>
      </c>
      <c r="G41" s="7">
        <f t="shared" si="1"/>
        <v>0</v>
      </c>
    </row>
    <row r="42" spans="1:7" x14ac:dyDescent="0.25">
      <c r="A42" s="6">
        <v>32349</v>
      </c>
      <c r="B42" s="5" t="s">
        <v>58</v>
      </c>
      <c r="C42" s="4">
        <v>1500</v>
      </c>
      <c r="D42" s="4">
        <v>0</v>
      </c>
      <c r="E42" s="4">
        <v>1500</v>
      </c>
      <c r="F42" s="4">
        <v>1500</v>
      </c>
      <c r="G42" s="7">
        <f t="shared" si="1"/>
        <v>0</v>
      </c>
    </row>
    <row r="43" spans="1:7" x14ac:dyDescent="0.25">
      <c r="A43" t="s">
        <v>19</v>
      </c>
      <c r="B43" t="s">
        <v>20</v>
      </c>
      <c r="C43" s="4">
        <f>(2056*12)+28</f>
        <v>24700</v>
      </c>
      <c r="D43" s="4">
        <v>0</v>
      </c>
      <c r="E43" s="4">
        <v>24700</v>
      </c>
      <c r="F43" s="4">
        <v>24700</v>
      </c>
      <c r="G43" s="7">
        <f t="shared" si="1"/>
        <v>0</v>
      </c>
    </row>
    <row r="44" spans="1:7" x14ac:dyDescent="0.25">
      <c r="A44" s="6">
        <v>32355</v>
      </c>
      <c r="B44" t="s">
        <v>40</v>
      </c>
      <c r="C44" s="4">
        <f>(625*3)+25</f>
        <v>1900</v>
      </c>
      <c r="D44" s="4">
        <v>0</v>
      </c>
      <c r="E44" s="4">
        <v>1900</v>
      </c>
      <c r="F44" s="4">
        <v>1900</v>
      </c>
      <c r="G44" s="7">
        <f t="shared" si="1"/>
        <v>0</v>
      </c>
    </row>
    <row r="45" spans="1:7" x14ac:dyDescent="0.25">
      <c r="A45" s="6">
        <v>32361</v>
      </c>
      <c r="B45" s="5" t="s">
        <v>78</v>
      </c>
      <c r="C45" s="4">
        <v>0</v>
      </c>
      <c r="D45" s="4">
        <v>550</v>
      </c>
      <c r="E45" s="4">
        <v>550</v>
      </c>
      <c r="F45" s="4">
        <v>700</v>
      </c>
      <c r="G45" s="7">
        <f t="shared" si="1"/>
        <v>150</v>
      </c>
    </row>
    <row r="46" spans="1:7" x14ac:dyDescent="0.25">
      <c r="A46" s="6">
        <v>32362</v>
      </c>
      <c r="B46" s="5" t="s">
        <v>43</v>
      </c>
      <c r="C46" s="4">
        <f>2500*12</f>
        <v>30000</v>
      </c>
      <c r="D46" s="4">
        <v>0</v>
      </c>
      <c r="E46" s="4">
        <v>30000</v>
      </c>
      <c r="F46" s="4">
        <v>30000</v>
      </c>
      <c r="G46" s="7">
        <f t="shared" si="1"/>
        <v>0</v>
      </c>
    </row>
    <row r="47" spans="1:7" x14ac:dyDescent="0.25">
      <c r="A47" s="6">
        <v>32369</v>
      </c>
      <c r="B47" s="5" t="s">
        <v>79</v>
      </c>
      <c r="C47" s="4">
        <v>0</v>
      </c>
      <c r="D47" s="4">
        <v>25000</v>
      </c>
      <c r="E47" s="4">
        <v>25000</v>
      </c>
      <c r="F47" s="4">
        <v>25000</v>
      </c>
      <c r="G47" s="7">
        <f t="shared" si="1"/>
        <v>0</v>
      </c>
    </row>
    <row r="48" spans="1:7" x14ac:dyDescent="0.25">
      <c r="A48" t="s">
        <v>21</v>
      </c>
      <c r="B48" t="s">
        <v>22</v>
      </c>
      <c r="C48" s="4">
        <v>1000</v>
      </c>
      <c r="D48" s="4">
        <v>0</v>
      </c>
      <c r="E48" s="4">
        <v>1000</v>
      </c>
      <c r="F48" s="4">
        <v>4000</v>
      </c>
      <c r="G48" s="7">
        <f t="shared" si="1"/>
        <v>3000</v>
      </c>
    </row>
    <row r="49" spans="1:7" x14ac:dyDescent="0.25">
      <c r="A49" s="10">
        <v>32373</v>
      </c>
      <c r="B49" s="5" t="s">
        <v>59</v>
      </c>
      <c r="C49" s="4">
        <f>500*12</f>
        <v>6000</v>
      </c>
      <c r="D49" s="4">
        <v>10000</v>
      </c>
      <c r="E49" s="4">
        <v>16000</v>
      </c>
      <c r="F49" s="4">
        <v>16000</v>
      </c>
      <c r="G49" s="7">
        <f t="shared" si="1"/>
        <v>0</v>
      </c>
    </row>
    <row r="50" spans="1:7" x14ac:dyDescent="0.25">
      <c r="A50" s="10">
        <v>32377</v>
      </c>
      <c r="B50" s="5" t="s">
        <v>104</v>
      </c>
      <c r="C50" s="4">
        <v>0</v>
      </c>
      <c r="D50" s="4">
        <v>2000</v>
      </c>
      <c r="E50" s="4">
        <v>2000</v>
      </c>
      <c r="F50" s="4">
        <v>5000</v>
      </c>
      <c r="G50" s="7">
        <f t="shared" si="1"/>
        <v>3000</v>
      </c>
    </row>
    <row r="51" spans="1:7" x14ac:dyDescent="0.25">
      <c r="A51" s="10">
        <v>32379</v>
      </c>
      <c r="B51" s="5" t="s">
        <v>108</v>
      </c>
      <c r="C51" s="4">
        <v>0</v>
      </c>
      <c r="D51" s="4">
        <v>6000</v>
      </c>
      <c r="E51" s="4">
        <v>6000</v>
      </c>
      <c r="F51" s="4">
        <v>11000</v>
      </c>
      <c r="G51" s="7">
        <f t="shared" si="1"/>
        <v>5000</v>
      </c>
    </row>
    <row r="52" spans="1:7" x14ac:dyDescent="0.25">
      <c r="A52" t="s">
        <v>23</v>
      </c>
      <c r="B52" t="s">
        <v>24</v>
      </c>
      <c r="C52" s="4">
        <f>500*12</f>
        <v>6000</v>
      </c>
      <c r="D52" s="4">
        <v>2500</v>
      </c>
      <c r="E52" s="4">
        <v>8500</v>
      </c>
      <c r="F52" s="4">
        <v>8500</v>
      </c>
      <c r="G52" s="7">
        <f t="shared" si="1"/>
        <v>0</v>
      </c>
    </row>
    <row r="53" spans="1:7" x14ac:dyDescent="0.25">
      <c r="A53" t="s">
        <v>25</v>
      </c>
      <c r="B53" t="s">
        <v>26</v>
      </c>
      <c r="C53" s="4">
        <v>1000</v>
      </c>
      <c r="D53" s="4">
        <v>0</v>
      </c>
      <c r="E53" s="4">
        <v>1000</v>
      </c>
      <c r="F53" s="4">
        <v>1000</v>
      </c>
      <c r="G53" s="7">
        <f t="shared" si="1"/>
        <v>0</v>
      </c>
    </row>
    <row r="54" spans="1:7" x14ac:dyDescent="0.25">
      <c r="A54" s="6">
        <v>32394</v>
      </c>
      <c r="B54" t="s">
        <v>80</v>
      </c>
      <c r="C54" s="4">
        <v>0</v>
      </c>
      <c r="D54" s="4">
        <v>500</v>
      </c>
      <c r="E54" s="4">
        <v>500</v>
      </c>
      <c r="F54" s="4">
        <v>500</v>
      </c>
      <c r="G54" s="7">
        <f t="shared" si="1"/>
        <v>0</v>
      </c>
    </row>
    <row r="55" spans="1:7" x14ac:dyDescent="0.25">
      <c r="A55" s="6">
        <v>32395</v>
      </c>
      <c r="B55" t="s">
        <v>81</v>
      </c>
      <c r="C55" s="4">
        <v>0</v>
      </c>
      <c r="D55" s="4">
        <v>600</v>
      </c>
      <c r="E55" s="4">
        <v>600</v>
      </c>
      <c r="F55" s="4">
        <v>600</v>
      </c>
      <c r="G55" s="7">
        <f t="shared" si="1"/>
        <v>0</v>
      </c>
    </row>
    <row r="56" spans="1:7" x14ac:dyDescent="0.25">
      <c r="A56" s="6">
        <v>32399</v>
      </c>
      <c r="B56" s="5" t="s">
        <v>60</v>
      </c>
      <c r="C56" s="4">
        <v>10000</v>
      </c>
      <c r="D56" s="4">
        <v>-5000</v>
      </c>
      <c r="E56" s="4">
        <v>5000</v>
      </c>
      <c r="F56" s="4">
        <v>4000</v>
      </c>
      <c r="G56" s="7">
        <f t="shared" si="1"/>
        <v>-1000</v>
      </c>
    </row>
    <row r="57" spans="1:7" x14ac:dyDescent="0.25">
      <c r="A57" s="6">
        <v>32911</v>
      </c>
      <c r="B57" s="5" t="s">
        <v>61</v>
      </c>
      <c r="C57" s="4">
        <f>(133*3)*12+12</f>
        <v>4800</v>
      </c>
      <c r="D57" s="4">
        <v>2400</v>
      </c>
      <c r="E57" s="4">
        <v>7200</v>
      </c>
      <c r="F57" s="4">
        <v>7200</v>
      </c>
      <c r="G57" s="7">
        <f t="shared" si="1"/>
        <v>0</v>
      </c>
    </row>
    <row r="58" spans="1:7" x14ac:dyDescent="0.25">
      <c r="A58" s="6">
        <v>32921</v>
      </c>
      <c r="B58" s="5" t="s">
        <v>62</v>
      </c>
      <c r="C58" s="4">
        <f>900</f>
        <v>900</v>
      </c>
      <c r="D58" s="4">
        <v>-300</v>
      </c>
      <c r="E58" s="4">
        <v>600</v>
      </c>
      <c r="F58" s="4">
        <v>600</v>
      </c>
      <c r="G58" s="7">
        <f t="shared" si="1"/>
        <v>0</v>
      </c>
    </row>
    <row r="59" spans="1:7" x14ac:dyDescent="0.25">
      <c r="A59" s="6">
        <v>32923</v>
      </c>
      <c r="B59" s="5" t="s">
        <v>82</v>
      </c>
      <c r="C59" s="4">
        <v>0</v>
      </c>
      <c r="D59" s="4">
        <v>850</v>
      </c>
      <c r="E59" s="4">
        <v>850</v>
      </c>
      <c r="F59" s="4">
        <v>1200</v>
      </c>
      <c r="G59" s="7">
        <f t="shared" si="1"/>
        <v>350</v>
      </c>
    </row>
    <row r="60" spans="1:7" x14ac:dyDescent="0.25">
      <c r="A60" s="6">
        <v>32931</v>
      </c>
      <c r="B60" s="5" t="s">
        <v>63</v>
      </c>
      <c r="C60" s="4">
        <v>2000</v>
      </c>
      <c r="D60" s="4">
        <v>-1000</v>
      </c>
      <c r="E60" s="4">
        <v>1000</v>
      </c>
      <c r="F60" s="4">
        <v>800</v>
      </c>
      <c r="G60" s="7">
        <f t="shared" si="1"/>
        <v>-200</v>
      </c>
    </row>
    <row r="61" spans="1:7" x14ac:dyDescent="0.25">
      <c r="A61" s="6">
        <v>32952</v>
      </c>
      <c r="B61" s="5" t="s">
        <v>84</v>
      </c>
      <c r="C61" s="4">
        <v>0</v>
      </c>
      <c r="D61" s="4">
        <v>100</v>
      </c>
      <c r="E61" s="4">
        <v>100</v>
      </c>
      <c r="F61" s="4">
        <v>100</v>
      </c>
      <c r="G61" s="7">
        <f t="shared" si="1"/>
        <v>0</v>
      </c>
    </row>
    <row r="62" spans="1:7" x14ac:dyDescent="0.25">
      <c r="A62" s="6">
        <v>32953</v>
      </c>
      <c r="B62" s="5" t="s">
        <v>83</v>
      </c>
      <c r="C62" s="4">
        <v>0</v>
      </c>
      <c r="D62" s="4">
        <v>400</v>
      </c>
      <c r="E62" s="4">
        <v>400</v>
      </c>
      <c r="F62" s="4">
        <v>400</v>
      </c>
      <c r="G62" s="7">
        <f t="shared" si="1"/>
        <v>0</v>
      </c>
    </row>
    <row r="63" spans="1:7" x14ac:dyDescent="0.25">
      <c r="A63" s="6">
        <v>32959</v>
      </c>
      <c r="B63" s="5" t="s">
        <v>64</v>
      </c>
      <c r="C63" s="4">
        <v>200</v>
      </c>
      <c r="D63" s="4">
        <v>0</v>
      </c>
      <c r="E63" s="4">
        <v>200</v>
      </c>
      <c r="F63" s="4">
        <v>200</v>
      </c>
      <c r="G63" s="7">
        <f t="shared" si="1"/>
        <v>0</v>
      </c>
    </row>
    <row r="64" spans="1:7" x14ac:dyDescent="0.25">
      <c r="A64" s="6">
        <v>32999</v>
      </c>
      <c r="B64" s="5" t="s">
        <v>85</v>
      </c>
      <c r="C64" s="4">
        <v>0</v>
      </c>
      <c r="D64" s="4">
        <v>300</v>
      </c>
      <c r="E64" s="4">
        <v>300</v>
      </c>
      <c r="F64" s="4">
        <v>300</v>
      </c>
      <c r="G64" s="7">
        <f t="shared" si="1"/>
        <v>0</v>
      </c>
    </row>
    <row r="65" spans="1:7" x14ac:dyDescent="0.25">
      <c r="A65" s="8" t="s">
        <v>27</v>
      </c>
      <c r="B65" s="8" t="s">
        <v>28</v>
      </c>
      <c r="C65" s="9">
        <f t="shared" ref="C65" si="2">C66</f>
        <v>300</v>
      </c>
      <c r="D65" s="9">
        <f>SUM(D66)</f>
        <v>2700</v>
      </c>
      <c r="E65" s="9">
        <f>SUM(E66)</f>
        <v>3000</v>
      </c>
      <c r="F65" s="9">
        <f t="shared" ref="F65" si="3">F66</f>
        <v>2000</v>
      </c>
      <c r="G65" s="7">
        <f t="shared" si="1"/>
        <v>-1000</v>
      </c>
    </row>
    <row r="66" spans="1:7" x14ac:dyDescent="0.25">
      <c r="A66" t="s">
        <v>29</v>
      </c>
      <c r="B66" t="s">
        <v>30</v>
      </c>
      <c r="C66" s="4">
        <v>300</v>
      </c>
      <c r="D66" s="4">
        <v>2700</v>
      </c>
      <c r="E66" s="4">
        <v>3000</v>
      </c>
      <c r="F66" s="4">
        <v>2000</v>
      </c>
      <c r="G66" s="7">
        <f t="shared" si="1"/>
        <v>-1000</v>
      </c>
    </row>
    <row r="67" spans="1:7" x14ac:dyDescent="0.25">
      <c r="A67" s="8" t="s">
        <v>31</v>
      </c>
      <c r="B67" s="8" t="s">
        <v>32</v>
      </c>
      <c r="C67" s="9">
        <f>SUM(C68:C72)</f>
        <v>65000</v>
      </c>
      <c r="D67" s="9">
        <f>SUM(D68:D72)</f>
        <v>-45400</v>
      </c>
      <c r="E67" s="9">
        <f>SUM(E68:E72)</f>
        <v>19600</v>
      </c>
      <c r="F67" s="9">
        <f>SUM(F68:F72)</f>
        <v>18600</v>
      </c>
      <c r="G67" s="7">
        <f t="shared" si="1"/>
        <v>-1000</v>
      </c>
    </row>
    <row r="68" spans="1:7" x14ac:dyDescent="0.25">
      <c r="A68" t="s">
        <v>33</v>
      </c>
      <c r="B68" t="s">
        <v>34</v>
      </c>
      <c r="C68" s="4">
        <v>5000</v>
      </c>
      <c r="D68" s="4">
        <v>0</v>
      </c>
      <c r="E68" s="4">
        <v>5000</v>
      </c>
      <c r="F68" s="4">
        <v>4000</v>
      </c>
      <c r="G68" s="7">
        <f t="shared" si="1"/>
        <v>-1000</v>
      </c>
    </row>
    <row r="69" spans="1:7" x14ac:dyDescent="0.25">
      <c r="A69" t="s">
        <v>35</v>
      </c>
      <c r="B69" t="s">
        <v>36</v>
      </c>
      <c r="C69" s="4">
        <v>5000</v>
      </c>
      <c r="D69" s="4">
        <v>0</v>
      </c>
      <c r="E69" s="4">
        <v>5000</v>
      </c>
      <c r="F69" s="4">
        <v>3000</v>
      </c>
      <c r="G69" s="7">
        <f t="shared" si="1"/>
        <v>-2000</v>
      </c>
    </row>
    <row r="70" spans="1:7" x14ac:dyDescent="0.25">
      <c r="A70" s="6">
        <v>42233</v>
      </c>
      <c r="B70" t="s">
        <v>86</v>
      </c>
      <c r="C70" s="4">
        <v>0</v>
      </c>
      <c r="D70" s="4">
        <v>600</v>
      </c>
      <c r="E70" s="4">
        <v>600</v>
      </c>
      <c r="F70" s="4">
        <v>600</v>
      </c>
      <c r="G70" s="7">
        <f t="shared" si="1"/>
        <v>0</v>
      </c>
    </row>
    <row r="71" spans="1:7" x14ac:dyDescent="0.25">
      <c r="A71" s="6">
        <v>42273</v>
      </c>
      <c r="B71" t="s">
        <v>45</v>
      </c>
      <c r="C71" s="4">
        <v>20000</v>
      </c>
      <c r="D71" s="4">
        <v>-11000</v>
      </c>
      <c r="E71" s="4">
        <v>9000</v>
      </c>
      <c r="F71" s="4">
        <v>11000</v>
      </c>
      <c r="G71" s="7">
        <f t="shared" si="1"/>
        <v>2000</v>
      </c>
    </row>
    <row r="72" spans="1:7" x14ac:dyDescent="0.25">
      <c r="A72" s="6">
        <v>42311</v>
      </c>
      <c r="B72" t="s">
        <v>44</v>
      </c>
      <c r="C72" s="4">
        <v>35000</v>
      </c>
      <c r="D72" s="4">
        <v>-35000</v>
      </c>
      <c r="E72" s="4">
        <v>0</v>
      </c>
      <c r="F72" s="4">
        <v>0</v>
      </c>
      <c r="G72" s="7">
        <f t="shared" ref="G72:G104" si="4">F72-E72</f>
        <v>0</v>
      </c>
    </row>
    <row r="73" spans="1:7" x14ac:dyDescent="0.25">
      <c r="A73" s="3"/>
      <c r="B73" s="3"/>
      <c r="C73" s="3"/>
      <c r="D73" s="3"/>
      <c r="E73" s="3"/>
    </row>
    <row r="76" spans="1:7" x14ac:dyDescent="0.25">
      <c r="A76" s="13" t="s">
        <v>106</v>
      </c>
      <c r="B76" s="13" t="s">
        <v>87</v>
      </c>
      <c r="C76" s="54">
        <v>0</v>
      </c>
      <c r="D76" s="54">
        <v>35000</v>
      </c>
      <c r="E76" s="54">
        <f>E77+E91+E93</f>
        <v>35000</v>
      </c>
      <c r="F76" s="54">
        <f>F77+F91+F93</f>
        <v>45000</v>
      </c>
      <c r="G76" s="7">
        <f t="shared" si="4"/>
        <v>10000</v>
      </c>
    </row>
    <row r="77" spans="1:7" x14ac:dyDescent="0.25">
      <c r="A77" s="8" t="s">
        <v>11</v>
      </c>
      <c r="B77" s="8" t="s">
        <v>12</v>
      </c>
      <c r="C77" s="9">
        <f>SUM(C78:C90)</f>
        <v>0</v>
      </c>
      <c r="D77" s="9">
        <f>SUM(D78:D90)</f>
        <v>25000</v>
      </c>
      <c r="E77" s="9">
        <f>SUM(E78:E90)</f>
        <v>25000</v>
      </c>
      <c r="F77" s="9">
        <f>SUM(F78:F90)</f>
        <v>32000</v>
      </c>
      <c r="G77" s="7">
        <f t="shared" si="4"/>
        <v>7000</v>
      </c>
    </row>
    <row r="78" spans="1:7" x14ac:dyDescent="0.25">
      <c r="A78" s="6">
        <v>32132</v>
      </c>
      <c r="B78" s="5" t="s">
        <v>42</v>
      </c>
      <c r="C78" s="4">
        <v>0</v>
      </c>
      <c r="D78" s="4">
        <v>2000</v>
      </c>
      <c r="E78" s="4">
        <v>2000</v>
      </c>
      <c r="F78" s="4">
        <v>3000</v>
      </c>
      <c r="G78" s="7">
        <f t="shared" si="4"/>
        <v>1000</v>
      </c>
    </row>
    <row r="79" spans="1:7" x14ac:dyDescent="0.25">
      <c r="A79" s="6">
        <v>32219</v>
      </c>
      <c r="B79" s="5" t="s">
        <v>52</v>
      </c>
      <c r="C79" s="4">
        <v>0</v>
      </c>
      <c r="D79" s="4">
        <v>5000</v>
      </c>
      <c r="E79" s="4">
        <v>5000</v>
      </c>
      <c r="F79" s="4">
        <v>5000</v>
      </c>
      <c r="G79" s="7">
        <f t="shared" si="4"/>
        <v>0</v>
      </c>
    </row>
    <row r="80" spans="1:7" x14ac:dyDescent="0.25">
      <c r="A80" s="6">
        <v>32244</v>
      </c>
      <c r="B80" s="5" t="s">
        <v>72</v>
      </c>
      <c r="C80" s="4">
        <v>0</v>
      </c>
      <c r="D80" s="4">
        <v>5000</v>
      </c>
      <c r="E80" s="4">
        <v>5000</v>
      </c>
      <c r="F80" s="4">
        <v>5000</v>
      </c>
      <c r="G80" s="7">
        <f t="shared" si="4"/>
        <v>0</v>
      </c>
    </row>
    <row r="81" spans="1:7" x14ac:dyDescent="0.25">
      <c r="A81" t="s">
        <v>17</v>
      </c>
      <c r="B81" t="s">
        <v>18</v>
      </c>
      <c r="C81" s="4">
        <v>0</v>
      </c>
      <c r="D81" s="4">
        <v>5000</v>
      </c>
      <c r="E81" s="4">
        <v>5000</v>
      </c>
      <c r="F81" s="4">
        <v>5000</v>
      </c>
      <c r="G81" s="7">
        <f t="shared" si="4"/>
        <v>0</v>
      </c>
    </row>
    <row r="82" spans="1:7" x14ac:dyDescent="0.25">
      <c r="A82" s="6">
        <v>32252</v>
      </c>
      <c r="B82" s="5" t="s">
        <v>73</v>
      </c>
      <c r="C82" s="4">
        <v>0</v>
      </c>
      <c r="D82" s="4">
        <v>0</v>
      </c>
      <c r="E82" s="4">
        <v>0</v>
      </c>
      <c r="F82" s="4">
        <v>0</v>
      </c>
      <c r="G82" s="7">
        <f t="shared" si="4"/>
        <v>0</v>
      </c>
    </row>
    <row r="83" spans="1:7" x14ac:dyDescent="0.25">
      <c r="A83" s="6">
        <v>32271</v>
      </c>
      <c r="B83" s="5" t="s">
        <v>41</v>
      </c>
      <c r="C83" s="4">
        <v>0</v>
      </c>
      <c r="D83" s="4">
        <v>1000</v>
      </c>
      <c r="E83" s="4">
        <v>1000</v>
      </c>
      <c r="F83" s="4">
        <v>1000</v>
      </c>
      <c r="G83" s="7">
        <f t="shared" si="4"/>
        <v>0</v>
      </c>
    </row>
    <row r="84" spans="1:7" x14ac:dyDescent="0.25">
      <c r="A84" s="6">
        <v>32311</v>
      </c>
      <c r="B84" s="5" t="s">
        <v>55</v>
      </c>
      <c r="C84" s="4">
        <v>0</v>
      </c>
      <c r="D84" s="4">
        <v>0</v>
      </c>
      <c r="E84" s="4">
        <v>0</v>
      </c>
      <c r="F84" s="4">
        <v>0</v>
      </c>
      <c r="G84" s="7">
        <f t="shared" si="4"/>
        <v>0</v>
      </c>
    </row>
    <row r="85" spans="1:7" x14ac:dyDescent="0.25">
      <c r="A85" s="6">
        <v>32313</v>
      </c>
      <c r="B85" s="5" t="s">
        <v>74</v>
      </c>
      <c r="C85" s="4">
        <v>0</v>
      </c>
      <c r="D85" s="4">
        <v>0</v>
      </c>
      <c r="E85" s="4">
        <v>0</v>
      </c>
      <c r="F85" s="4">
        <v>0</v>
      </c>
      <c r="G85" s="7">
        <f t="shared" si="4"/>
        <v>0</v>
      </c>
    </row>
    <row r="86" spans="1:7" x14ac:dyDescent="0.25">
      <c r="A86" s="6">
        <v>32329</v>
      </c>
      <c r="B86" s="5" t="s">
        <v>56</v>
      </c>
      <c r="C86" s="4">
        <v>0</v>
      </c>
      <c r="D86" s="4">
        <v>5000</v>
      </c>
      <c r="E86" s="4">
        <v>5000</v>
      </c>
      <c r="F86" s="4">
        <v>5000</v>
      </c>
      <c r="G86" s="7">
        <f t="shared" si="4"/>
        <v>0</v>
      </c>
    </row>
    <row r="87" spans="1:7" x14ac:dyDescent="0.25">
      <c r="A87" s="6">
        <v>32323</v>
      </c>
      <c r="B87" s="5" t="s">
        <v>75</v>
      </c>
      <c r="C87" s="4">
        <v>0</v>
      </c>
      <c r="D87" s="4">
        <v>0</v>
      </c>
      <c r="E87" s="4">
        <v>0</v>
      </c>
      <c r="F87" s="4">
        <v>1000</v>
      </c>
      <c r="G87" s="7">
        <f t="shared" si="4"/>
        <v>1000</v>
      </c>
    </row>
    <row r="88" spans="1:7" x14ac:dyDescent="0.25">
      <c r="A88" s="6">
        <v>32339</v>
      </c>
      <c r="B88" s="5" t="s">
        <v>57</v>
      </c>
      <c r="C88" s="4">
        <v>0</v>
      </c>
      <c r="D88" s="4">
        <v>1000</v>
      </c>
      <c r="E88" s="4">
        <v>1000</v>
      </c>
      <c r="F88" s="4">
        <v>1000</v>
      </c>
      <c r="G88" s="7">
        <f t="shared" si="4"/>
        <v>0</v>
      </c>
    </row>
    <row r="89" spans="1:7" x14ac:dyDescent="0.25">
      <c r="A89" s="6">
        <v>32334</v>
      </c>
      <c r="B89" s="5" t="s">
        <v>110</v>
      </c>
      <c r="C89" s="4">
        <v>0</v>
      </c>
      <c r="D89" s="4">
        <v>0</v>
      </c>
      <c r="E89" s="4">
        <v>0</v>
      </c>
      <c r="F89" s="4">
        <v>5000</v>
      </c>
      <c r="G89" s="7">
        <f t="shared" si="4"/>
        <v>5000</v>
      </c>
    </row>
    <row r="90" spans="1:7" x14ac:dyDescent="0.25">
      <c r="A90" t="s">
        <v>21</v>
      </c>
      <c r="B90" t="s">
        <v>22</v>
      </c>
      <c r="C90" s="4">
        <v>0</v>
      </c>
      <c r="D90" s="4">
        <v>1000</v>
      </c>
      <c r="E90" s="4">
        <v>1000</v>
      </c>
      <c r="F90" s="4">
        <v>1000</v>
      </c>
      <c r="G90" s="7">
        <f t="shared" si="4"/>
        <v>0</v>
      </c>
    </row>
    <row r="91" spans="1:7" x14ac:dyDescent="0.25">
      <c r="A91" s="8" t="s">
        <v>27</v>
      </c>
      <c r="B91" s="8" t="s">
        <v>28</v>
      </c>
      <c r="C91" s="9">
        <f t="shared" ref="C91" si="5">C92</f>
        <v>0</v>
      </c>
      <c r="D91" s="9">
        <f>SUM(D92)</f>
        <v>0</v>
      </c>
      <c r="E91" s="9">
        <f>SUM(E92)</f>
        <v>0</v>
      </c>
      <c r="F91" s="9">
        <f>SUM(F92)</f>
        <v>0</v>
      </c>
      <c r="G91" s="7">
        <f t="shared" si="4"/>
        <v>0</v>
      </c>
    </row>
    <row r="92" spans="1:7" x14ac:dyDescent="0.25">
      <c r="A92" t="s">
        <v>29</v>
      </c>
      <c r="B92" t="s">
        <v>30</v>
      </c>
      <c r="C92" s="4">
        <v>0</v>
      </c>
      <c r="D92" s="4">
        <v>0</v>
      </c>
      <c r="E92" s="4">
        <v>0</v>
      </c>
      <c r="F92" s="4">
        <v>0</v>
      </c>
      <c r="G92" s="7">
        <f t="shared" si="4"/>
        <v>0</v>
      </c>
    </row>
    <row r="93" spans="1:7" x14ac:dyDescent="0.25">
      <c r="A93" s="8" t="s">
        <v>31</v>
      </c>
      <c r="B93" s="8" t="s">
        <v>32</v>
      </c>
      <c r="C93" s="9">
        <f>SUM(C94:C98)</f>
        <v>0</v>
      </c>
      <c r="D93" s="9">
        <f>SUM(D94:D98)</f>
        <v>10000</v>
      </c>
      <c r="E93" s="9">
        <v>10000</v>
      </c>
      <c r="F93" s="9">
        <f>F94+F95+F96+F97+F98</f>
        <v>13000</v>
      </c>
      <c r="G93" s="7">
        <f t="shared" si="4"/>
        <v>3000</v>
      </c>
    </row>
    <row r="94" spans="1:7" x14ac:dyDescent="0.25">
      <c r="A94" t="s">
        <v>33</v>
      </c>
      <c r="B94" t="s">
        <v>34</v>
      </c>
      <c r="C94" s="4">
        <v>0</v>
      </c>
      <c r="D94" s="4">
        <v>0</v>
      </c>
      <c r="E94" s="4">
        <v>0</v>
      </c>
      <c r="F94" s="4">
        <v>2000</v>
      </c>
      <c r="G94" s="7">
        <f t="shared" si="4"/>
        <v>2000</v>
      </c>
    </row>
    <row r="95" spans="1:7" x14ac:dyDescent="0.25">
      <c r="A95" t="s">
        <v>35</v>
      </c>
      <c r="B95" t="s">
        <v>36</v>
      </c>
      <c r="C95" s="4">
        <v>0</v>
      </c>
      <c r="D95" s="4">
        <v>0</v>
      </c>
      <c r="E95" s="4">
        <v>0</v>
      </c>
      <c r="F95" s="4">
        <v>1000</v>
      </c>
      <c r="G95" s="7">
        <f t="shared" si="4"/>
        <v>1000</v>
      </c>
    </row>
    <row r="96" spans="1:7" x14ac:dyDescent="0.25">
      <c r="A96" s="6">
        <v>42233</v>
      </c>
      <c r="B96" t="s">
        <v>86</v>
      </c>
      <c r="C96" s="4">
        <v>0</v>
      </c>
      <c r="D96" s="4">
        <v>0</v>
      </c>
      <c r="E96" s="4">
        <v>0</v>
      </c>
      <c r="F96" s="4">
        <v>0</v>
      </c>
      <c r="G96" s="7">
        <f t="shared" si="4"/>
        <v>0</v>
      </c>
    </row>
    <row r="97" spans="1:7" x14ac:dyDescent="0.25">
      <c r="A97" s="6">
        <v>42273</v>
      </c>
      <c r="B97" t="s">
        <v>45</v>
      </c>
      <c r="C97" s="4">
        <v>0</v>
      </c>
      <c r="D97" s="4">
        <v>10000</v>
      </c>
      <c r="E97" s="4">
        <v>10000</v>
      </c>
      <c r="F97" s="4">
        <v>10000</v>
      </c>
      <c r="G97" s="7">
        <f t="shared" si="4"/>
        <v>0</v>
      </c>
    </row>
    <row r="98" spans="1:7" x14ac:dyDescent="0.25">
      <c r="A98" s="6">
        <v>42311</v>
      </c>
      <c r="B98" t="s">
        <v>44</v>
      </c>
      <c r="C98" s="4">
        <v>0</v>
      </c>
      <c r="D98" s="4">
        <v>0</v>
      </c>
      <c r="E98" s="4">
        <v>0</v>
      </c>
      <c r="F98" s="4">
        <v>0</v>
      </c>
      <c r="G98" s="7">
        <f t="shared" si="4"/>
        <v>0</v>
      </c>
    </row>
    <row r="99" spans="1:7" x14ac:dyDescent="0.25">
      <c r="A99" s="3"/>
      <c r="B99" s="3"/>
      <c r="C99" s="3"/>
      <c r="D99" s="3"/>
      <c r="E99" s="3"/>
      <c r="F99" s="3"/>
    </row>
    <row r="102" spans="1:7" x14ac:dyDescent="0.25">
      <c r="A102" s="13" t="s">
        <v>88</v>
      </c>
      <c r="B102" s="13" t="s">
        <v>89</v>
      </c>
      <c r="C102" s="54">
        <f>C103</f>
        <v>0</v>
      </c>
      <c r="D102" s="54">
        <f>D103</f>
        <v>200</v>
      </c>
      <c r="E102" s="54">
        <f>E103</f>
        <v>200</v>
      </c>
      <c r="F102" s="54">
        <f>F103</f>
        <v>200</v>
      </c>
      <c r="G102" s="7">
        <f t="shared" si="4"/>
        <v>0</v>
      </c>
    </row>
    <row r="103" spans="1:7" x14ac:dyDescent="0.25">
      <c r="A103" s="8" t="s">
        <v>11</v>
      </c>
      <c r="B103" s="8" t="s">
        <v>12</v>
      </c>
      <c r="C103" s="9">
        <f>SUM(C104:C142)</f>
        <v>0</v>
      </c>
      <c r="D103" s="9">
        <f>SUM(D104:D143)</f>
        <v>200</v>
      </c>
      <c r="E103" s="9">
        <f>SUM(E104:E143)</f>
        <v>200</v>
      </c>
      <c r="F103" s="9">
        <f>SUM(F104:F143)</f>
        <v>200</v>
      </c>
      <c r="G103" s="7">
        <f t="shared" si="4"/>
        <v>0</v>
      </c>
    </row>
    <row r="104" spans="1:7" x14ac:dyDescent="0.25">
      <c r="A104" s="55">
        <v>32219</v>
      </c>
      <c r="B104" s="56" t="s">
        <v>52</v>
      </c>
      <c r="C104" s="57">
        <v>0</v>
      </c>
      <c r="D104" s="57">
        <v>200</v>
      </c>
      <c r="E104" s="57">
        <v>200</v>
      </c>
      <c r="F104" s="57">
        <v>200</v>
      </c>
      <c r="G104" s="7">
        <f t="shared" si="4"/>
        <v>0</v>
      </c>
    </row>
    <row r="105" spans="1:7" x14ac:dyDescent="0.25">
      <c r="A105" s="58"/>
      <c r="B105" s="58"/>
      <c r="C105" s="58"/>
      <c r="D105" s="58"/>
      <c r="E105" s="58"/>
      <c r="F105" s="58"/>
    </row>
  </sheetData>
  <pageMargins left="0.23622047244094491" right="0.23622047244094491" top="0.74803149606299213" bottom="0.74803149606299213" header="0.31496062992125984" footer="0.31496062992125984"/>
  <pageSetup paperSize="9" scale="61" fitToHeight="0" orientation="portrait" r:id="rId1"/>
  <colBreaks count="1" manualBreakCount="1">
    <brk id="3" max="1048575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H18"/>
  <sheetViews>
    <sheetView topLeftCell="A4" workbookViewId="0">
      <selection activeCell="B17" sqref="B17:H17"/>
    </sheetView>
  </sheetViews>
  <sheetFormatPr defaultRowHeight="15" x14ac:dyDescent="0.25"/>
  <cols>
    <col min="1" max="1" width="24.28515625" customWidth="1"/>
    <col min="2" max="2" width="13" customWidth="1"/>
    <col min="3" max="3" width="14.7109375" customWidth="1"/>
    <col min="4" max="4" width="11.42578125" customWidth="1"/>
    <col min="5" max="5" width="14.5703125" customWidth="1"/>
    <col min="6" max="6" width="14.7109375" customWidth="1"/>
    <col min="7" max="7" width="17.140625" customWidth="1"/>
    <col min="8" max="8" width="21" customWidth="1"/>
  </cols>
  <sheetData>
    <row r="3" spans="1:8" ht="18" x14ac:dyDescent="0.25">
      <c r="A3" s="62" t="s">
        <v>90</v>
      </c>
      <c r="B3" s="62"/>
      <c r="C3" s="62"/>
      <c r="D3" s="62"/>
      <c r="E3" s="62"/>
      <c r="F3" s="62"/>
      <c r="G3" s="62"/>
      <c r="H3" s="62"/>
    </row>
    <row r="4" spans="1:8" ht="15.75" thickBot="1" x14ac:dyDescent="0.3">
      <c r="A4" s="14"/>
      <c r="B4" s="15"/>
      <c r="C4" s="15"/>
      <c r="D4" s="15"/>
      <c r="E4" s="15"/>
      <c r="F4" s="15"/>
      <c r="G4" s="15"/>
      <c r="H4" s="16" t="s">
        <v>100</v>
      </c>
    </row>
    <row r="5" spans="1:8" ht="16.5" thickBot="1" x14ac:dyDescent="0.3">
      <c r="A5" s="17" t="s">
        <v>91</v>
      </c>
      <c r="B5" s="63" t="s">
        <v>37</v>
      </c>
      <c r="C5" s="64"/>
      <c r="D5" s="64"/>
      <c r="E5" s="64"/>
      <c r="F5" s="64"/>
      <c r="G5" s="64"/>
      <c r="H5" s="65"/>
    </row>
    <row r="6" spans="1:8" ht="90" thickBot="1" x14ac:dyDescent="0.3">
      <c r="A6" s="18" t="s">
        <v>92</v>
      </c>
      <c r="B6" s="19" t="s">
        <v>3</v>
      </c>
      <c r="C6" s="20" t="s">
        <v>93</v>
      </c>
      <c r="D6" s="20" t="s">
        <v>94</v>
      </c>
      <c r="E6" s="20" t="s">
        <v>95</v>
      </c>
      <c r="F6" s="20" t="s">
        <v>96</v>
      </c>
      <c r="G6" s="20" t="s">
        <v>97</v>
      </c>
      <c r="H6" s="21" t="s">
        <v>98</v>
      </c>
    </row>
    <row r="7" spans="1:8" x14ac:dyDescent="0.25">
      <c r="A7" s="22">
        <v>63311</v>
      </c>
      <c r="B7" s="23"/>
      <c r="C7" s="24"/>
      <c r="D7" s="25"/>
      <c r="E7" s="26"/>
      <c r="F7" s="27"/>
      <c r="G7" s="28"/>
      <c r="H7" s="29"/>
    </row>
    <row r="8" spans="1:8" x14ac:dyDescent="0.25">
      <c r="A8" s="30">
        <v>66141</v>
      </c>
      <c r="B8" s="31"/>
      <c r="C8" s="32"/>
      <c r="D8" s="32"/>
      <c r="E8" s="32"/>
      <c r="F8" s="32"/>
      <c r="G8" s="33"/>
      <c r="H8" s="34"/>
    </row>
    <row r="9" spans="1:8" x14ac:dyDescent="0.25">
      <c r="A9" s="30">
        <v>66151</v>
      </c>
      <c r="B9" s="31"/>
      <c r="C9" s="32">
        <v>35000</v>
      </c>
      <c r="D9" s="32"/>
      <c r="E9" s="32"/>
      <c r="F9" s="32"/>
      <c r="G9" s="33"/>
      <c r="H9" s="34"/>
    </row>
    <row r="10" spans="1:8" x14ac:dyDescent="0.25">
      <c r="A10" s="30">
        <v>66311</v>
      </c>
      <c r="B10" s="31"/>
      <c r="C10" s="32"/>
      <c r="D10" s="32"/>
      <c r="E10" s="32"/>
      <c r="F10" s="32">
        <v>200</v>
      </c>
      <c r="G10" s="33"/>
      <c r="H10" s="34"/>
    </row>
    <row r="11" spans="1:8" x14ac:dyDescent="0.25">
      <c r="A11" s="30">
        <v>66321</v>
      </c>
      <c r="B11" s="31"/>
      <c r="C11" s="32"/>
      <c r="D11" s="32"/>
      <c r="E11" s="32"/>
      <c r="F11" s="32"/>
      <c r="G11" s="33"/>
      <c r="H11" s="34"/>
    </row>
    <row r="12" spans="1:8" x14ac:dyDescent="0.25">
      <c r="A12" s="30">
        <v>67111</v>
      </c>
      <c r="B12" s="31">
        <v>530000</v>
      </c>
      <c r="C12" s="32"/>
      <c r="D12" s="32"/>
      <c r="E12" s="32"/>
      <c r="F12" s="32"/>
      <c r="G12" s="33"/>
      <c r="H12" s="34"/>
    </row>
    <row r="13" spans="1:8" x14ac:dyDescent="0.25">
      <c r="A13" s="30">
        <v>67121</v>
      </c>
      <c r="B13" s="31"/>
      <c r="C13" s="32"/>
      <c r="D13" s="32"/>
      <c r="E13" s="32"/>
      <c r="F13" s="32"/>
      <c r="G13" s="33"/>
      <c r="H13" s="34"/>
    </row>
    <row r="14" spans="1:8" x14ac:dyDescent="0.25">
      <c r="A14" s="30">
        <v>92211</v>
      </c>
      <c r="B14" s="31"/>
      <c r="C14" s="32"/>
      <c r="D14" s="32"/>
      <c r="E14" s="32"/>
      <c r="F14" s="32"/>
      <c r="G14" s="33"/>
      <c r="H14" s="34"/>
    </row>
    <row r="15" spans="1:8" ht="15.75" thickBot="1" x14ac:dyDescent="0.3">
      <c r="A15" s="35"/>
      <c r="B15" s="36"/>
      <c r="C15" s="37"/>
      <c r="D15" s="37"/>
      <c r="E15" s="37"/>
      <c r="F15" s="37"/>
      <c r="G15" s="38"/>
      <c r="H15" s="39"/>
    </row>
    <row r="16" spans="1:8" ht="15.75" thickBot="1" x14ac:dyDescent="0.3">
      <c r="A16" s="40" t="s">
        <v>99</v>
      </c>
      <c r="B16" s="41">
        <f>SUM(B7:B14)</f>
        <v>530000</v>
      </c>
      <c r="C16" s="41">
        <f>SUM(C7:C14)</f>
        <v>35000</v>
      </c>
      <c r="D16" s="41">
        <f>SUM(D7:D14)</f>
        <v>0</v>
      </c>
      <c r="E16" s="41">
        <f>SUM(E7:E14)</f>
        <v>0</v>
      </c>
      <c r="F16" s="41">
        <f>SUM(F7:F14)</f>
        <v>200</v>
      </c>
      <c r="G16" s="41">
        <v>0</v>
      </c>
      <c r="H16" s="41">
        <f>SUM(H7:H14)</f>
        <v>0</v>
      </c>
    </row>
    <row r="17" spans="1:8" ht="27" thickBot="1" x14ac:dyDescent="0.3">
      <c r="A17" s="40" t="s">
        <v>105</v>
      </c>
      <c r="B17" s="66">
        <f>B16+C16+D16+E16+F16+G16+H16</f>
        <v>565200</v>
      </c>
      <c r="C17" s="67"/>
      <c r="D17" s="67"/>
      <c r="E17" s="67"/>
      <c r="F17" s="67"/>
      <c r="G17" s="67"/>
      <c r="H17" s="68"/>
    </row>
    <row r="18" spans="1:8" x14ac:dyDescent="0.25">
      <c r="A18" s="42"/>
      <c r="B18" s="42"/>
      <c r="C18" s="42"/>
      <c r="D18" s="43"/>
      <c r="E18" s="44"/>
      <c r="F18" s="45"/>
      <c r="G18" s="45"/>
      <c r="H18" s="46"/>
    </row>
  </sheetData>
  <mergeCells count="3">
    <mergeCell ref="A3:H3"/>
    <mergeCell ref="B5:H5"/>
    <mergeCell ref="B17:H17"/>
  </mergeCells>
  <pageMargins left="0.7" right="0.7" top="0.75" bottom="0.75" header="0.3" footer="0.3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F8"/>
  <sheetViews>
    <sheetView workbookViewId="0">
      <selection activeCell="A3" sqref="A3:F13"/>
    </sheetView>
  </sheetViews>
  <sheetFormatPr defaultRowHeight="15" x14ac:dyDescent="0.25"/>
  <cols>
    <col min="1" max="1" width="13.28515625" customWidth="1"/>
    <col min="2" max="2" width="15" customWidth="1"/>
    <col min="3" max="3" width="14.5703125" customWidth="1"/>
    <col min="4" max="4" width="12.85546875" customWidth="1"/>
    <col min="5" max="5" width="15.140625" customWidth="1"/>
    <col min="6" max="6" width="21.7109375" customWidth="1"/>
  </cols>
  <sheetData>
    <row r="3" spans="1:6" x14ac:dyDescent="0.25">
      <c r="A3" s="69" t="s">
        <v>101</v>
      </c>
      <c r="B3" s="69"/>
      <c r="C3" s="69"/>
      <c r="D3" s="69"/>
      <c r="E3" s="69"/>
      <c r="F3" s="69"/>
    </row>
    <row r="4" spans="1:6" x14ac:dyDescent="0.25">
      <c r="A4" s="47"/>
      <c r="B4" s="47"/>
      <c r="C4" s="47"/>
      <c r="D4" s="47"/>
      <c r="E4" s="47"/>
      <c r="F4" s="47"/>
    </row>
    <row r="5" spans="1:6" x14ac:dyDescent="0.25">
      <c r="A5" s="48"/>
      <c r="B5" s="48">
        <v>11</v>
      </c>
      <c r="C5" s="48">
        <v>25</v>
      </c>
      <c r="D5" s="48">
        <v>29</v>
      </c>
      <c r="E5" s="48">
        <v>55</v>
      </c>
      <c r="F5" s="48" t="s">
        <v>102</v>
      </c>
    </row>
    <row r="6" spans="1:6" ht="36.75" customHeight="1" x14ac:dyDescent="0.25">
      <c r="A6" s="53" t="s">
        <v>103</v>
      </c>
      <c r="B6" s="49">
        <v>530000</v>
      </c>
      <c r="C6" s="49">
        <v>35000</v>
      </c>
      <c r="D6" s="49"/>
      <c r="E6" s="49">
        <v>200</v>
      </c>
      <c r="F6" s="49">
        <f>SUM(B6:E6)</f>
        <v>565200</v>
      </c>
    </row>
    <row r="7" spans="1:6" x14ac:dyDescent="0.25">
      <c r="A7" s="50" t="s">
        <v>102</v>
      </c>
      <c r="B7" s="51">
        <f>SUM(B6:B6)</f>
        <v>530000</v>
      </c>
      <c r="C7" s="51">
        <f>SUM(C6:C6)</f>
        <v>35000</v>
      </c>
      <c r="D7" s="51">
        <f>SUM(D6:D6)</f>
        <v>0</v>
      </c>
      <c r="E7" s="51">
        <f>SUM(E6:E6)</f>
        <v>200</v>
      </c>
      <c r="F7" s="51">
        <f>SUM(F6:F6)</f>
        <v>565200</v>
      </c>
    </row>
    <row r="8" spans="1:6" x14ac:dyDescent="0.25">
      <c r="A8" s="47"/>
      <c r="B8" s="52"/>
      <c r="C8" s="52"/>
      <c r="D8" s="52"/>
      <c r="E8" s="52"/>
      <c r="F8" s="52"/>
    </row>
  </sheetData>
  <mergeCells count="1">
    <mergeCell ref="A3:F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po izvorima</vt:lpstr>
      <vt:lpstr>plan prihoda</vt:lpstr>
      <vt:lpstr>rashodi</vt:lpstr>
      <vt:lpstr>'po izvorima'!Print_Area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NPOI</dc:creator>
  <cp:lastModifiedBy>Azil Dubrovnik</cp:lastModifiedBy>
  <cp:lastPrinted>2024-10-04T12:53:34Z</cp:lastPrinted>
  <dcterms:created xsi:type="dcterms:W3CDTF">2023-09-26T11:43:18Z</dcterms:created>
  <dcterms:modified xsi:type="dcterms:W3CDTF">2026-02-25T10:17:07Z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2.2.0</vt:lpwstr>
  </property>
</Properties>
</file>